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15" windowWidth="20535" windowHeight="9405" activeTab="0"/>
  </bookViews>
  <sheets>
    <sheet name="ANNEXURE-I" sheetId="1" r:id="rId1"/>
    <sheet name="POST VARIATION" sheetId="2" r:id="rId2"/>
    <sheet name="ANNEXURE-II" sheetId="3" r:id="rId3"/>
    <sheet name="ANNEXURE-IIA" sheetId="4" r:id="rId4"/>
    <sheet name="ANNEXURE-III" sheetId="5" r:id="rId5"/>
    <sheet name="ANNEXURE-IV" sheetId="6" r:id="rId6"/>
    <sheet name="ANNEXURE-V" sheetId="7" r:id="rId7"/>
    <sheet name="ANNEXURE-VI" sheetId="8" r:id="rId8"/>
  </sheets>
  <definedNames>
    <definedName name="_xlfn.SUMIFS" hidden="1">#NAME?</definedName>
    <definedName name="_xlnm.Print_Area" localSheetId="0">'ANNEXURE-I'!$A$1:$AA$15</definedName>
    <definedName name="_xlnm.Print_Area" localSheetId="2">'ANNEXURE-II'!$A$1:$K$47</definedName>
    <definedName name="_xlnm.Print_Area" localSheetId="3">'ANNEXURE-IIA'!$A$1:$K$48</definedName>
    <definedName name="_xlnm.Print_Area" localSheetId="4">'ANNEXURE-III'!$A$1:$S$43</definedName>
    <definedName name="_xlnm.Print_Area" localSheetId="5">'ANNEXURE-IV'!$A$1:$I$41</definedName>
    <definedName name="_xlnm.Print_Area" localSheetId="6">'ANNEXURE-V'!$A$1:$L$38</definedName>
    <definedName name="_xlnm.Print_Area" localSheetId="7">'ANNEXURE-VI'!$A$1:$N$11</definedName>
    <definedName name="_xlnm.Print_Area" localSheetId="1">'POST VARIATION'!$A$1:$N$13</definedName>
    <definedName name="_xlnm.Print_Titles" localSheetId="0">'ANNEXURE-I'!$1:$11</definedName>
    <definedName name="_xlnm.Print_Titles" localSheetId="1">'POST VARIATION'!$1:$9</definedName>
  </definedNames>
  <calcPr fullCalcOnLoad="1"/>
</workbook>
</file>

<file path=xl/sharedStrings.xml><?xml version="1.0" encoding="utf-8"?>
<sst xmlns="http://schemas.openxmlformats.org/spreadsheetml/2006/main" count="376" uniqueCount="214">
  <si>
    <t>AD CODE / NAME</t>
  </si>
  <si>
    <t>HOD CODE / NAME</t>
  </si>
  <si>
    <t>Name of Post                                          (No abbreviation)</t>
  </si>
  <si>
    <t>NUMBER OF PERSONS 
RETIRING DURING</t>
  </si>
  <si>
    <t>Personal  Pay if any</t>
  </si>
  <si>
    <t>Special Pay if any</t>
  </si>
  <si>
    <t>Permanent</t>
  </si>
  <si>
    <t>Temporary+</t>
  </si>
  <si>
    <t>2021-2022</t>
  </si>
  <si>
    <t>2022-2023</t>
  </si>
  <si>
    <t>Unclassified Places</t>
  </si>
  <si>
    <t>TOTAL</t>
  </si>
  <si>
    <t xml:space="preserve">No of  Person  in CPS </t>
  </si>
  <si>
    <t>No of  Person  in MC</t>
  </si>
  <si>
    <t>S.NO</t>
  </si>
  <si>
    <t xml:space="preserve">Level </t>
  </si>
  <si>
    <t xml:space="preserve">Grade I(a) </t>
  </si>
  <si>
    <t xml:space="preserve">Grade I(b) </t>
  </si>
  <si>
    <t>ANNEXURE  -  I</t>
  </si>
  <si>
    <t>-</t>
  </si>
  <si>
    <t>LIBRARIAN</t>
  </si>
  <si>
    <t>JUNIOR ASSISTANT</t>
  </si>
  <si>
    <t>OFFICE ASSISTANT</t>
  </si>
  <si>
    <t>WATCHMAN</t>
  </si>
  <si>
    <t xml:space="preserve">Grade II </t>
  </si>
  <si>
    <t>STS-2</t>
  </si>
  <si>
    <t>S. NO</t>
  </si>
  <si>
    <t>Level</t>
  </si>
  <si>
    <t>Minimum</t>
  </si>
  <si>
    <t>Maximum</t>
  </si>
  <si>
    <t xml:space="preserve">Average Pay </t>
  </si>
  <si>
    <t>* Total Special 
Pay / PP
if any</t>
  </si>
  <si>
    <t>No of Persons</t>
  </si>
  <si>
    <t>Total
Provision for the Year
[((5)) x (7)) + 6) x 12]</t>
  </si>
  <si>
    <t>Total
Provision for the Year
[((5)) x (9)) + 6) x 12]</t>
  </si>
  <si>
    <t>Sanctioned Post</t>
  </si>
  <si>
    <t>Filled Post</t>
  </si>
  <si>
    <t>Revised Levels of Pay</t>
  </si>
  <si>
    <t>(a) STATEMENT OF PAY</t>
  </si>
  <si>
    <t>ANNEXURE-II</t>
  </si>
  <si>
    <t>Number of Persons</t>
  </si>
  <si>
    <t>Grade III</t>
  </si>
  <si>
    <t>S. No</t>
  </si>
  <si>
    <t>65500(T)</t>
  </si>
  <si>
    <t>116600(HSHM)</t>
  </si>
  <si>
    <t>(b) STATEMENT OF PAY</t>
  </si>
  <si>
    <t>SPECIAL TIME SCALES OF PAY</t>
  </si>
  <si>
    <t>STS-1</t>
  </si>
  <si>
    <t>STS-3</t>
  </si>
  <si>
    <t>STS-4</t>
  </si>
  <si>
    <t>STS-5</t>
  </si>
  <si>
    <t>STS-6</t>
  </si>
  <si>
    <t>Total</t>
  </si>
  <si>
    <t>CATEGORY</t>
  </si>
  <si>
    <t>Total Provision  for the Year
[(3) x (4) x 12]</t>
  </si>
  <si>
    <t>Number of Person</t>
  </si>
  <si>
    <t>Consolidated / Fixed Pay per month</t>
  </si>
  <si>
    <t>DRIVER  (upto   40000)</t>
  </si>
  <si>
    <t>NIGHT WATCHMAN</t>
  </si>
  <si>
    <t>P.G. ASSISTANT</t>
  </si>
  <si>
    <t>B.T. ASSISTANT</t>
  </si>
  <si>
    <t>JUNIOR ASSISTANT (Formerly / Existing post )</t>
  </si>
  <si>
    <t>OFFICE ASSISTANT  ( upto 2000)</t>
  </si>
  <si>
    <t>SWEEPER       (upto 1  to 2000)</t>
  </si>
  <si>
    <t>WATCHMAN (upto 5000)</t>
  </si>
  <si>
    <t>S.G.ASST</t>
  </si>
  <si>
    <t>SPECIAL TEACHER      (upto 5000)</t>
  </si>
  <si>
    <t>Bonus</t>
  </si>
  <si>
    <t>Grand Total</t>
  </si>
  <si>
    <t>(c) STATEMENT OF PAY</t>
  </si>
  <si>
    <t>SCAVENGER     (upto 1  to 2000)</t>
  </si>
  <si>
    <t>ANNEXURE - III</t>
  </si>
  <si>
    <t>GOI - HRA*</t>
  </si>
  <si>
    <t>* Central Govt. HRA may be calculated as a whole and enter the same in col.(5)</t>
  </si>
  <si>
    <t xml:space="preserve">Total Provision for the year
</t>
  </si>
  <si>
    <t>ANNEXURE - III (A)</t>
  </si>
  <si>
    <t>SUB-HEAD OF ACCOUNT</t>
  </si>
  <si>
    <t>Sl. No.</t>
  </si>
  <si>
    <t>Pay Range</t>
  </si>
  <si>
    <t>Chennai City and areas around the City at a distance not exceeding 32 kms. from the City limits.</t>
  </si>
  <si>
    <t>(1)</t>
  </si>
  <si>
    <t>(2)</t>
  </si>
  <si>
    <t>(3)</t>
  </si>
  <si>
    <t>(4)</t>
  </si>
  <si>
    <t>(5)</t>
  </si>
  <si>
    <t>(6)</t>
  </si>
  <si>
    <r>
      <t xml:space="preserve">TOTAL PERSONS </t>
    </r>
    <r>
      <rPr>
        <sz val="8"/>
        <color indexed="8"/>
        <rFont val="Calibri"/>
        <family val="2"/>
      </rPr>
      <t>[(4)+(7)+(10)+(13)+(16)] :</t>
    </r>
  </si>
  <si>
    <t>Amount</t>
  </si>
  <si>
    <t>Reason For OA Claim</t>
  </si>
  <si>
    <t>Allowances</t>
  </si>
  <si>
    <t>SPL ALLOWANCE</t>
  </si>
  <si>
    <t>SPL ALLOWANCE FOR SEC. GRADE CATEGORY</t>
  </si>
  <si>
    <t>SPL ALLOWANCE FOR HIGH SCHOOL HM</t>
  </si>
  <si>
    <t>AHM ALLOWANCE(UPTO 50)</t>
  </si>
  <si>
    <t>AHM ALLOWANCE(51-100)</t>
  </si>
  <si>
    <t>RONEO</t>
  </si>
  <si>
    <t>WASHING ALLOWANCE</t>
  </si>
  <si>
    <t>HILL ALLOWANCE</t>
  </si>
  <si>
    <t>WINTER ALLOWANCE</t>
  </si>
  <si>
    <t>PL ALLOWANCE (251 TO 500)</t>
  </si>
  <si>
    <t>OTHER ALLOWANCES</t>
  </si>
  <si>
    <t>Total (2) X (3)</t>
  </si>
  <si>
    <t>Adhoc Bonus (Group C &amp; D)</t>
  </si>
  <si>
    <t>Special Time scale (Filled Post) STS-1</t>
  </si>
  <si>
    <t>MEDICAL ALLOWANCE</t>
  </si>
  <si>
    <t xml:space="preserve">No of Persons in Filled post </t>
  </si>
  <si>
    <t>Total  Provision for the year
[(1)XRs.300x12]</t>
  </si>
  <si>
    <t xml:space="preserve"> No of Persons in Medical Charges  </t>
  </si>
  <si>
    <t>No. of Persons</t>
  </si>
  <si>
    <t xml:space="preserve">Rate per month </t>
  </si>
  <si>
    <t>Name of the Post</t>
  </si>
  <si>
    <t xml:space="preserve">Arrears   if any </t>
  </si>
  <si>
    <t>CRAFT INSTRUCTOR</t>
  </si>
  <si>
    <t>DAILY WAGES (SWEEPER)</t>
  </si>
  <si>
    <t>DAILY WAGES</t>
  </si>
  <si>
    <t>GARDENER CUM SWEEPER</t>
  </si>
  <si>
    <t>SWEEPER CUM WATER CARRIER (UPTO 2000)</t>
  </si>
  <si>
    <t>LIBRARIAN (UPTO 2000)</t>
  </si>
  <si>
    <t>MAZDOOR</t>
  </si>
  <si>
    <t>VOCATIONAL INSTRUCTOR (PART TIME)</t>
  </si>
  <si>
    <t xml:space="preserve">NIGHT WATCHAMAN </t>
  </si>
  <si>
    <t>NURSING INSTRUCTOR</t>
  </si>
  <si>
    <t>SCAVENGER (UPTO 2000)</t>
  </si>
  <si>
    <t>SCAVENGER</t>
  </si>
  <si>
    <t>SCAVENGER (PART TIME - UPTO 2000)</t>
  </si>
  <si>
    <t>SWEEPER (UPTO 2000)</t>
  </si>
  <si>
    <t>SWEEPER (2000 TO 4000)</t>
  </si>
  <si>
    <t xml:space="preserve">SWEEPER </t>
  </si>
  <si>
    <t>SWEEPER (PART TIME 2000 TO 4000)</t>
  </si>
  <si>
    <t>SWEEPER CUM SCAVENGER</t>
  </si>
  <si>
    <t>WATERMAN (UPTO 2000)</t>
  </si>
  <si>
    <t>SWEEPER (PART TIME UPTO 2000)</t>
  </si>
  <si>
    <t xml:space="preserve">WATER WOMEN </t>
  </si>
  <si>
    <t>ANNEXURE-V</t>
  </si>
  <si>
    <t>WAGES</t>
  </si>
  <si>
    <t>ANNEXURE- IV</t>
  </si>
  <si>
    <t>BONUS</t>
  </si>
  <si>
    <t xml:space="preserve">Reason for Arrears                                                              </t>
  </si>
  <si>
    <t xml:space="preserve"> 02 Wages</t>
  </si>
  <si>
    <t xml:space="preserve">OA </t>
  </si>
  <si>
    <t>No.of Persons</t>
  </si>
  <si>
    <r>
      <t xml:space="preserve">NO OF PERSON IN     </t>
    </r>
    <r>
      <rPr>
        <b/>
        <sz val="11"/>
        <color indexed="8"/>
        <rFont val="Calibri"/>
        <family val="2"/>
      </rPr>
      <t>CPS</t>
    </r>
  </si>
  <si>
    <t xml:space="preserve">  NO OF PERSON in MC </t>
  </si>
  <si>
    <t>Sanctioned Posts</t>
  </si>
  <si>
    <t>M.A.</t>
  </si>
  <si>
    <t>H.R.A.</t>
  </si>
  <si>
    <t>C.C.A.</t>
  </si>
  <si>
    <t xml:space="preserve"> consolidated pay </t>
  </si>
  <si>
    <t>PAY</t>
  </si>
  <si>
    <t xml:space="preserve"> Filled  Posts</t>
  </si>
  <si>
    <t>ANNEXURE - VI</t>
  </si>
  <si>
    <t>CONSOLIDATED FORM</t>
  </si>
  <si>
    <t>Variation (Column.                3-4) (Decrease)</t>
  </si>
  <si>
    <t>Variation (Column.    4-3) (Increase)</t>
  </si>
  <si>
    <t xml:space="preserve">Rate  per year          </t>
  </si>
  <si>
    <t>Revised  Pay</t>
  </si>
  <si>
    <t>Revised Levels  of Pay</t>
  </si>
  <si>
    <t>Min</t>
  </si>
  <si>
    <t>Max</t>
  </si>
  <si>
    <t>STANDARD LEVELS OF PAY</t>
  </si>
  <si>
    <t>JUNIOR ASSISTANT          (RMSA)</t>
  </si>
  <si>
    <t>LIBRARIAN                        (RMSA)</t>
  </si>
  <si>
    <t>LAB ASSISTANT                (RMSA)</t>
  </si>
  <si>
    <t>OFFICE ASSISTANT           (RMSA)</t>
  </si>
  <si>
    <t>SWEEPER                          (RMSA)</t>
  </si>
  <si>
    <t>NIGHT WATCHMAN         (RMSA)</t>
  </si>
  <si>
    <t>GARDENER                        (RMSA)</t>
  </si>
  <si>
    <t>03</t>
  </si>
  <si>
    <t>Total [(8)+(9)]</t>
  </si>
  <si>
    <t>Total[(11)+(12)]</t>
  </si>
  <si>
    <t>Total[(14)+(15)]</t>
  </si>
  <si>
    <r>
      <t xml:space="preserve">Grade IV        </t>
    </r>
    <r>
      <rPr>
        <b/>
        <sz val="10"/>
        <color indexed="8"/>
        <rFont val="Calibri"/>
        <family val="2"/>
      </rPr>
      <t>Unclassified Places</t>
    </r>
  </si>
  <si>
    <t xml:space="preserve">CONSOLIDATED PAY / FIXED PAY / CONTRACT PAYMENT </t>
  </si>
  <si>
    <t xml:space="preserve">Pay Range 
</t>
  </si>
  <si>
    <r>
      <t xml:space="preserve">GRAND TOTAL </t>
    </r>
    <r>
      <rPr>
        <sz val="8"/>
        <color indexed="8"/>
        <rFont val="Calibri"/>
        <family val="2"/>
      </rPr>
      <t>[(6)+(9)+(12)+(15)+(18)] :</t>
    </r>
  </si>
  <si>
    <t>Cities of Coimbatore, Madurai, Salem,Tirupur,Erode, Tiruchirappalli and Tirunelveli  areas around them at a distance not exceeding 16 kms from the city limits</t>
  </si>
  <si>
    <t>CASH ALLOWANCE (UPTO 1500)</t>
  </si>
  <si>
    <t>HANDICAPPED ALLOWANCE (UPTO 2500)</t>
  </si>
  <si>
    <t>LAB ASSISTANT</t>
  </si>
  <si>
    <t>2202-02-109 BC</t>
  </si>
  <si>
    <t>16</t>
  </si>
  <si>
    <t>36400</t>
  </si>
  <si>
    <t>8</t>
  </si>
  <si>
    <t>2023-2024</t>
  </si>
  <si>
    <t xml:space="preserve"> No  of Persons  in CCA (Filled Post)</t>
  </si>
  <si>
    <t>Chennai city (not exceeding 32kms)</t>
  </si>
  <si>
    <t>Cities of Coimbatore, Madurai etc( not exceding 16kms )</t>
  </si>
  <si>
    <t xml:space="preserve"> STATEMENT OF CITY COMPENSATORY ALLOWANCE (FILLED POST)</t>
  </si>
  <si>
    <t xml:space="preserve">Total </t>
  </si>
  <si>
    <t>FEMALE TEACHER CUM WARDEN</t>
  </si>
  <si>
    <t>No. Of Post as Per IFHRMS</t>
  </si>
  <si>
    <t>Reason for Variation                        (Deployment / Surplus/ Post transfer / Upgradation new post etc..)</t>
  </si>
  <si>
    <t>No. Of Post as Per EMIS</t>
  </si>
  <si>
    <r>
      <t>2</t>
    </r>
    <r>
      <rPr>
        <b/>
        <u val="single"/>
        <sz val="12"/>
        <color indexed="8"/>
        <rFont val="Calibri"/>
        <family val="2"/>
      </rPr>
      <t>202-02-109 BC:</t>
    </r>
    <r>
      <rPr>
        <b/>
        <sz val="12"/>
        <color indexed="8"/>
        <rFont val="Calibri"/>
        <family val="2"/>
      </rPr>
      <t xml:space="preserve">    2202.  General Education – 02. Secondary Education – 109 - Government Secondary Schools -State's Expenditure -  BC. Creation of Additional posts in High Schools and Higher Secondary Schools under Rashtriya Madhyamik Siksha Abiyan</t>
    </r>
  </si>
  <si>
    <t>IFHRMS CODE / SUB-ORDINATE OFFICE NAME &amp; PLACE</t>
  </si>
  <si>
    <t>HEAD OF ACCOUNT</t>
  </si>
  <si>
    <t xml:space="preserve">POST VARIATION </t>
  </si>
  <si>
    <t xml:space="preserve">  STATEMENT OF HOUSE RENT ALLOWANCE (FILLED POST)</t>
  </si>
  <si>
    <t>2024-2025</t>
  </si>
  <si>
    <t xml:space="preserve">No of Post during               2020-2021 </t>
  </si>
  <si>
    <t>NUMBER STATEMENT - 2022-2023</t>
  </si>
  <si>
    <t>2025-2026</t>
  </si>
  <si>
    <t xml:space="preserve">No of Post during               2021-2022 </t>
  </si>
  <si>
    <t xml:space="preserve">Revised  Classification    No  of Persons  in                                                                         HOUSE RENT ALLOWANCE                                                  (Filled Post)
</t>
  </si>
  <si>
    <t>134200</t>
  </si>
  <si>
    <t>71900</t>
  </si>
  <si>
    <t>75900(T)</t>
  </si>
  <si>
    <t>75900(NT)</t>
  </si>
  <si>
    <t>135100(HSHM)</t>
  </si>
  <si>
    <t>135100(Other)</t>
  </si>
  <si>
    <t>41010291 /  SCHOOL EDUCATION</t>
  </si>
  <si>
    <t>No. of Sanctioned Post                                               (as on 01-08-2021)</t>
  </si>
  <si>
    <t>No. of Filled Post                                     (as on  01-08-2021)</t>
  </si>
  <si>
    <t>No. of Vaccant  Post                         (as on  01-08-2021)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</si>
</sst>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9"/>
      <color indexed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i/>
      <sz val="10"/>
      <color indexed="8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b/>
      <sz val="8"/>
      <color indexed="10"/>
      <name val="Calibri"/>
      <family val="2"/>
    </font>
    <font>
      <sz val="9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8"/>
      <color indexed="10"/>
      <name val="Calibri"/>
      <family val="2"/>
    </font>
    <font>
      <b/>
      <sz val="8"/>
      <color indexed="10"/>
      <name val="Arial"/>
      <family val="2"/>
    </font>
    <font>
      <b/>
      <sz val="11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b/>
      <i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sz val="9"/>
      <color rgb="FFFF0000"/>
      <name val="Calibri"/>
      <family val="2"/>
    </font>
    <font>
      <b/>
      <sz val="9"/>
      <color rgb="FFFF0000"/>
      <name val="Calibri"/>
      <family val="2"/>
    </font>
    <font>
      <b/>
      <sz val="8"/>
      <color rgb="FFFF0000"/>
      <name val="Arial"/>
      <family val="2"/>
    </font>
    <font>
      <b/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13"/>
      <color theme="1"/>
      <name val="Calibri"/>
      <family val="2"/>
    </font>
    <font>
      <u val="single"/>
      <sz val="1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1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61" fillId="0" borderId="1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9" fillId="0" borderId="0" xfId="0" applyFont="1" applyAlignment="1">
      <alignment/>
    </xf>
    <xf numFmtId="0" fontId="0" fillId="0" borderId="0" xfId="0" applyBorder="1" applyAlignment="1">
      <alignment horizontal="center"/>
    </xf>
    <xf numFmtId="0" fontId="62" fillId="0" borderId="10" xfId="0" applyFont="1" applyBorder="1" applyAlignment="1">
      <alignment/>
    </xf>
    <xf numFmtId="0" fontId="63" fillId="0" borderId="10" xfId="0" applyFont="1" applyBorder="1" applyAlignment="1">
      <alignment/>
    </xf>
    <xf numFmtId="0" fontId="64" fillId="0" borderId="10" xfId="0" applyFont="1" applyFill="1" applyBorder="1" applyAlignment="1" applyProtection="1">
      <alignment horizontal="right" vertical="center" wrapText="1"/>
      <protection/>
    </xf>
    <xf numFmtId="0" fontId="65" fillId="0" borderId="10" xfId="0" applyFont="1" applyBorder="1" applyAlignment="1">
      <alignment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0" fontId="65" fillId="0" borderId="10" xfId="0" applyFont="1" applyFill="1" applyBorder="1" applyAlignment="1" applyProtection="1">
      <alignment/>
      <protection/>
    </xf>
    <xf numFmtId="0" fontId="65" fillId="0" borderId="10" xfId="0" applyFont="1" applyFill="1" applyBorder="1" applyAlignment="1" applyProtection="1">
      <alignment/>
      <protection/>
    </xf>
    <xf numFmtId="0" fontId="66" fillId="0" borderId="10" xfId="0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 applyProtection="1">
      <alignment horizontal="center" vertical="center" wrapText="1"/>
      <protection/>
    </xf>
    <xf numFmtId="0" fontId="63" fillId="0" borderId="10" xfId="0" applyFont="1" applyFill="1" applyBorder="1" applyAlignment="1" applyProtection="1">
      <alignment/>
      <protection/>
    </xf>
    <xf numFmtId="0" fontId="64" fillId="0" borderId="11" xfId="0" applyFont="1" applyFill="1" applyBorder="1" applyAlignment="1" applyProtection="1">
      <alignment vertical="center" wrapText="1"/>
      <protection/>
    </xf>
    <xf numFmtId="1" fontId="64" fillId="0" borderId="10" xfId="0" applyNumberFormat="1" applyFont="1" applyFill="1" applyBorder="1" applyAlignment="1" applyProtection="1">
      <alignment horizontal="right" vertical="center" wrapText="1"/>
      <protection/>
    </xf>
    <xf numFmtId="0" fontId="64" fillId="0" borderId="12" xfId="0" applyFont="1" applyFill="1" applyBorder="1" applyAlignment="1" applyProtection="1">
      <alignment horizontal="right" vertical="center" wrapText="1"/>
      <protection/>
    </xf>
    <xf numFmtId="0" fontId="63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right"/>
    </xf>
    <xf numFmtId="0" fontId="59" fillId="0" borderId="0" xfId="0" applyFont="1" applyAlignment="1">
      <alignment horizontal="right"/>
    </xf>
    <xf numFmtId="0" fontId="0" fillId="0" borderId="13" xfId="0" applyBorder="1" applyAlignment="1">
      <alignment/>
    </xf>
    <xf numFmtId="0" fontId="59" fillId="0" borderId="0" xfId="0" applyFont="1" applyBorder="1" applyAlignment="1">
      <alignment horizontal="right"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 vertical="center"/>
    </xf>
    <xf numFmtId="0" fontId="62" fillId="0" borderId="0" xfId="0" applyFont="1" applyAlignment="1">
      <alignment/>
    </xf>
    <xf numFmtId="0" fontId="59" fillId="0" borderId="14" xfId="0" applyFont="1" applyBorder="1" applyAlignment="1">
      <alignment horizontal="center" vertical="center" wrapText="1"/>
    </xf>
    <xf numFmtId="0" fontId="67" fillId="0" borderId="13" xfId="0" applyFont="1" applyBorder="1" applyAlignment="1">
      <alignment/>
    </xf>
    <xf numFmtId="0" fontId="67" fillId="0" borderId="15" xfId="0" applyFont="1" applyBorder="1" applyAlignment="1">
      <alignment/>
    </xf>
    <xf numFmtId="0" fontId="68" fillId="0" borderId="14" xfId="0" applyFont="1" applyBorder="1" applyAlignment="1">
      <alignment vertical="top"/>
    </xf>
    <xf numFmtId="0" fontId="68" fillId="0" borderId="10" xfId="0" applyFont="1" applyBorder="1" applyAlignment="1">
      <alignment/>
    </xf>
    <xf numFmtId="0" fontId="68" fillId="0" borderId="14" xfId="0" applyFont="1" applyBorder="1" applyAlignment="1">
      <alignment horizontal="right" vertical="top"/>
    </xf>
    <xf numFmtId="0" fontId="68" fillId="0" borderId="10" xfId="0" applyFont="1" applyBorder="1" applyAlignment="1">
      <alignment horizontal="right" vertical="center"/>
    </xf>
    <xf numFmtId="0" fontId="68" fillId="0" borderId="14" xfId="0" applyFont="1" applyBorder="1" applyAlignment="1">
      <alignment/>
    </xf>
    <xf numFmtId="0" fontId="68" fillId="0" borderId="16" xfId="0" applyFont="1" applyBorder="1" applyAlignment="1">
      <alignment horizontal="center"/>
    </xf>
    <xf numFmtId="0" fontId="68" fillId="0" borderId="13" xfId="0" applyFont="1" applyBorder="1" applyAlignment="1">
      <alignment/>
    </xf>
    <xf numFmtId="0" fontId="68" fillId="0" borderId="17" xfId="0" applyFont="1" applyBorder="1" applyAlignment="1">
      <alignment horizontal="center"/>
    </xf>
    <xf numFmtId="0" fontId="67" fillId="0" borderId="0" xfId="0" applyFont="1" applyAlignment="1">
      <alignment/>
    </xf>
    <xf numFmtId="0" fontId="69" fillId="0" borderId="10" xfId="0" applyFont="1" applyFill="1" applyBorder="1" applyAlignment="1" applyProtection="1">
      <alignment horizontal="center" vertical="center" wrapText="1"/>
      <protection/>
    </xf>
    <xf numFmtId="0" fontId="63" fillId="0" borderId="10" xfId="0" applyFont="1" applyFill="1" applyBorder="1" applyAlignment="1" applyProtection="1">
      <alignment horizontal="right" vertical="center"/>
      <protection/>
    </xf>
    <xf numFmtId="0" fontId="64" fillId="0" borderId="10" xfId="0" applyFont="1" applyFill="1" applyBorder="1" applyAlignment="1" applyProtection="1">
      <alignment horizontal="center" vertical="center" wrapText="1"/>
      <protection/>
    </xf>
    <xf numFmtId="0" fontId="61" fillId="0" borderId="10" xfId="0" applyFont="1" applyFill="1" applyBorder="1" applyAlignment="1" applyProtection="1">
      <alignment horizontal="center" vertical="center" wrapText="1"/>
      <protection/>
    </xf>
    <xf numFmtId="0" fontId="60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14" xfId="0" applyFont="1" applyBorder="1" applyAlignment="1" quotePrefix="1">
      <alignment horizontal="center" vertical="center" wrapText="1"/>
    </xf>
    <xf numFmtId="0" fontId="71" fillId="0" borderId="10" xfId="0" applyFont="1" applyFill="1" applyBorder="1" applyAlignment="1" applyProtection="1" quotePrefix="1">
      <alignment horizontal="center" vertical="center" wrapText="1"/>
      <protection/>
    </xf>
    <xf numFmtId="0" fontId="59" fillId="0" borderId="10" xfId="0" applyFont="1" applyBorder="1" applyAlignment="1" applyProtection="1">
      <alignment/>
      <protection/>
    </xf>
    <xf numFmtId="0" fontId="71" fillId="0" borderId="10" xfId="0" applyFont="1" applyBorder="1" applyAlignment="1" applyProtection="1">
      <alignment horizontal="center"/>
      <protection/>
    </xf>
    <xf numFmtId="0" fontId="61" fillId="0" borderId="10" xfId="0" applyFont="1" applyBorder="1" applyAlignment="1" applyProtection="1">
      <alignment/>
      <protection/>
    </xf>
    <xf numFmtId="0" fontId="61" fillId="0" borderId="11" xfId="0" applyFont="1" applyBorder="1" applyAlignment="1" applyProtection="1">
      <alignment horizontal="left"/>
      <protection/>
    </xf>
    <xf numFmtId="0" fontId="61" fillId="0" borderId="10" xfId="0" applyFont="1" applyBorder="1" applyAlignment="1" applyProtection="1">
      <alignment horizontal="center"/>
      <protection/>
    </xf>
    <xf numFmtId="0" fontId="61" fillId="0" borderId="18" xfId="0" applyFont="1" applyBorder="1" applyAlignment="1" applyProtection="1">
      <alignment/>
      <protection/>
    </xf>
    <xf numFmtId="0" fontId="61" fillId="0" borderId="12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9" fillId="0" borderId="10" xfId="0" applyFont="1" applyBorder="1" applyAlignment="1">
      <alignment horizontal="right" vertical="top"/>
    </xf>
    <xf numFmtId="0" fontId="68" fillId="2" borderId="10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59" fillId="0" borderId="12" xfId="0" applyFont="1" applyFill="1" applyBorder="1" applyAlignment="1" applyProtection="1">
      <alignment horizontal="center"/>
      <protection/>
    </xf>
    <xf numFmtId="0" fontId="71" fillId="0" borderId="10" xfId="0" applyFont="1" applyFill="1" applyBorder="1" applyAlignment="1" applyProtection="1">
      <alignment horizontal="center" vertical="center"/>
      <protection/>
    </xf>
    <xf numFmtId="0" fontId="61" fillId="0" borderId="10" xfId="0" applyFont="1" applyFill="1" applyBorder="1" applyAlignment="1" applyProtection="1">
      <alignment horizontal="right" vertical="top"/>
      <protection/>
    </xf>
    <xf numFmtId="0" fontId="10" fillId="0" borderId="10" xfId="0" applyFont="1" applyFill="1" applyBorder="1" applyAlignment="1" applyProtection="1">
      <alignment/>
      <protection/>
    </xf>
    <xf numFmtId="0" fontId="68" fillId="0" borderId="10" xfId="0" applyFont="1" applyFill="1" applyBorder="1" applyAlignment="1" applyProtection="1">
      <alignment/>
      <protection/>
    </xf>
    <xf numFmtId="0" fontId="61" fillId="2" borderId="10" xfId="0" applyFont="1" applyFill="1" applyBorder="1" applyAlignment="1" applyProtection="1">
      <alignment/>
      <protection locked="0"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49" fontId="5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right" vertical="top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/>
    </xf>
    <xf numFmtId="0" fontId="12" fillId="0" borderId="0" xfId="0" applyFont="1" applyFill="1" applyAlignment="1">
      <alignment/>
    </xf>
    <xf numFmtId="0" fontId="71" fillId="0" borderId="10" xfId="0" applyFont="1" applyFill="1" applyBorder="1" applyAlignment="1" applyProtection="1">
      <alignment horizontal="center" vertical="center" wrapText="1"/>
      <protection/>
    </xf>
    <xf numFmtId="0" fontId="59" fillId="0" borderId="10" xfId="0" applyFont="1" applyBorder="1" applyAlignment="1" applyProtection="1">
      <alignment horizontal="center" vertical="center"/>
      <protection/>
    </xf>
    <xf numFmtId="0" fontId="59" fillId="0" borderId="10" xfId="0" applyFont="1" applyBorder="1" applyAlignment="1" applyProtection="1">
      <alignment horizontal="center" vertical="center" wrapText="1"/>
      <protection/>
    </xf>
    <xf numFmtId="0" fontId="61" fillId="0" borderId="10" xfId="0" applyFont="1" applyBorder="1" applyAlignment="1" applyProtection="1">
      <alignment horizontal="center" vertical="center"/>
      <protection/>
    </xf>
    <xf numFmtId="0" fontId="61" fillId="0" borderId="10" xfId="0" applyFont="1" applyBorder="1" applyAlignment="1" applyProtection="1">
      <alignment horizontal="center" vertical="center" wrapText="1"/>
      <protection/>
    </xf>
    <xf numFmtId="0" fontId="61" fillId="0" borderId="12" xfId="0" applyFont="1" applyBorder="1" applyAlignment="1" applyProtection="1">
      <alignment horizontal="center" vertical="center"/>
      <protection/>
    </xf>
    <xf numFmtId="0" fontId="61" fillId="0" borderId="10" xfId="0" applyFont="1" applyBorder="1" applyAlignment="1" applyProtection="1">
      <alignment horizontal="left"/>
      <protection/>
    </xf>
    <xf numFmtId="0" fontId="63" fillId="0" borderId="0" xfId="0" applyFont="1" applyFill="1" applyBorder="1" applyAlignment="1" applyProtection="1">
      <alignment/>
      <protection/>
    </xf>
    <xf numFmtId="0" fontId="63" fillId="0" borderId="0" xfId="0" applyFont="1" applyFill="1" applyBorder="1" applyAlignment="1" applyProtection="1">
      <alignment horizontal="center"/>
      <protection/>
    </xf>
    <xf numFmtId="0" fontId="67" fillId="0" borderId="19" xfId="0" applyFont="1" applyBorder="1" applyAlignment="1">
      <alignment vertical="center" wrapText="1"/>
    </xf>
    <xf numFmtId="0" fontId="67" fillId="0" borderId="20" xfId="0" applyFont="1" applyBorder="1" applyAlignment="1">
      <alignment vertical="center"/>
    </xf>
    <xf numFmtId="0" fontId="61" fillId="0" borderId="14" xfId="0" applyFont="1" applyBorder="1" applyAlignment="1">
      <alignment vertical="center" wrapText="1"/>
    </xf>
    <xf numFmtId="0" fontId="59" fillId="0" borderId="10" xfId="0" applyFont="1" applyBorder="1" applyAlignment="1">
      <alignment horizontal="right" vertical="center"/>
    </xf>
    <xf numFmtId="0" fontId="70" fillId="0" borderId="10" xfId="0" applyFont="1" applyBorder="1" applyAlignment="1">
      <alignment horizontal="center"/>
    </xf>
    <xf numFmtId="0" fontId="70" fillId="0" borderId="10" xfId="0" applyFont="1" applyBorder="1" applyAlignment="1">
      <alignment horizontal="center" wrapText="1"/>
    </xf>
    <xf numFmtId="0" fontId="72" fillId="0" borderId="10" xfId="0" applyFont="1" applyFill="1" applyBorder="1" applyAlignment="1" applyProtection="1">
      <alignment horizontal="center" vertical="center" wrapText="1"/>
      <protection/>
    </xf>
    <xf numFmtId="0" fontId="73" fillId="0" borderId="0" xfId="0" applyFont="1" applyAlignment="1">
      <alignment/>
    </xf>
    <xf numFmtId="0" fontId="63" fillId="0" borderId="0" xfId="0" applyFont="1" applyAlignment="1">
      <alignment/>
    </xf>
    <xf numFmtId="0" fontId="0" fillId="33" borderId="0" xfId="0" applyFill="1" applyAlignment="1">
      <alignment/>
    </xf>
    <xf numFmtId="0" fontId="74" fillId="0" borderId="10" xfId="0" applyFont="1" applyFill="1" applyBorder="1" applyAlignment="1" applyProtection="1">
      <alignment vertical="top" wrapText="1"/>
      <protection/>
    </xf>
    <xf numFmtId="0" fontId="0" fillId="0" borderId="0" xfId="0" applyFont="1" applyFill="1" applyAlignment="1">
      <alignment vertical="center"/>
    </xf>
    <xf numFmtId="1" fontId="0" fillId="0" borderId="0" xfId="0" applyNumberFormat="1" applyFill="1" applyAlignment="1" applyProtection="1">
      <alignment/>
      <protection/>
    </xf>
    <xf numFmtId="1" fontId="0" fillId="0" borderId="0" xfId="0" applyNumberFormat="1" applyFont="1" applyFill="1" applyAlignment="1" applyProtection="1">
      <alignment vertical="center"/>
      <protection/>
    </xf>
    <xf numFmtId="49" fontId="61" fillId="0" borderId="10" xfId="0" applyNumberFormat="1" applyFont="1" applyFill="1" applyBorder="1" applyAlignment="1" applyProtection="1">
      <alignment horizontal="center" vertical="top"/>
      <protection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0" fontId="59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vertical="top"/>
      <protection/>
    </xf>
    <xf numFmtId="0" fontId="0" fillId="0" borderId="10" xfId="0" applyFont="1" applyFill="1" applyBorder="1" applyAlignment="1" applyProtection="1">
      <alignment/>
      <protection/>
    </xf>
    <xf numFmtId="0" fontId="67" fillId="0" borderId="10" xfId="0" applyFont="1" applyFill="1" applyBorder="1" applyAlignment="1" applyProtection="1">
      <alignment/>
      <protection/>
    </xf>
    <xf numFmtId="0" fontId="67" fillId="0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164" fontId="0" fillId="0" borderId="0" xfId="0" applyNumberFormat="1" applyAlignment="1">
      <alignment/>
    </xf>
    <xf numFmtId="0" fontId="63" fillId="0" borderId="10" xfId="0" applyFont="1" applyFill="1" applyBorder="1" applyAlignment="1" applyProtection="1">
      <alignment horizontal="center" vertical="center" wrapText="1"/>
      <protection/>
    </xf>
    <xf numFmtId="0" fontId="75" fillId="0" borderId="10" xfId="0" applyFont="1" applyFill="1" applyBorder="1" applyAlignment="1" applyProtection="1" quotePrefix="1">
      <alignment horizontal="center" vertical="center" wrapText="1"/>
      <protection/>
    </xf>
    <xf numFmtId="0" fontId="75" fillId="0" borderId="10" xfId="0" applyFont="1" applyFill="1" applyBorder="1" applyAlignment="1" applyProtection="1" quotePrefix="1">
      <alignment horizontal="center" wrapText="1"/>
      <protection/>
    </xf>
    <xf numFmtId="0" fontId="68" fillId="2" borderId="21" xfId="0" applyFont="1" applyFill="1" applyBorder="1" applyAlignment="1" applyProtection="1">
      <alignment/>
      <protection locked="0"/>
    </xf>
    <xf numFmtId="0" fontId="61" fillId="0" borderId="10" xfId="0" applyFont="1" applyFill="1" applyBorder="1" applyAlignment="1" applyProtection="1">
      <alignment horizontal="center" vertical="center"/>
      <protection/>
    </xf>
    <xf numFmtId="0" fontId="63" fillId="0" borderId="10" xfId="0" applyFont="1" applyFill="1" applyBorder="1" applyAlignment="1" applyProtection="1">
      <alignment/>
      <protection/>
    </xf>
    <xf numFmtId="0" fontId="59" fillId="0" borderId="10" xfId="0" applyFont="1" applyFill="1" applyBorder="1" applyAlignment="1" applyProtection="1">
      <alignment horizontal="center"/>
      <protection/>
    </xf>
    <xf numFmtId="0" fontId="59" fillId="0" borderId="10" xfId="0" applyFont="1" applyFill="1" applyBorder="1" applyAlignment="1" applyProtection="1">
      <alignment vertical="top" wrapText="1"/>
      <protection/>
    </xf>
    <xf numFmtId="0" fontId="61" fillId="0" borderId="22" xfId="0" applyFont="1" applyFill="1" applyBorder="1" applyAlignment="1" applyProtection="1">
      <alignment horizontal="center" textRotation="90"/>
      <protection/>
    </xf>
    <xf numFmtId="0" fontId="71" fillId="0" borderId="10" xfId="0" applyFont="1" applyBorder="1" applyAlignment="1">
      <alignment horizontal="center"/>
    </xf>
    <xf numFmtId="0" fontId="71" fillId="0" borderId="10" xfId="0" applyFont="1" applyBorder="1" applyAlignment="1">
      <alignment horizontal="center" wrapText="1"/>
    </xf>
    <xf numFmtId="0" fontId="74" fillId="0" borderId="10" xfId="0" applyFont="1" applyBorder="1" applyAlignment="1">
      <alignment horizontal="right" vertical="top"/>
    </xf>
    <xf numFmtId="0" fontId="74" fillId="0" borderId="10" xfId="0" applyFont="1" applyBorder="1" applyAlignment="1">
      <alignment vertical="top" wrapText="1"/>
    </xf>
    <xf numFmtId="0" fontId="0" fillId="2" borderId="10" xfId="0" applyFill="1" applyBorder="1" applyAlignment="1" applyProtection="1">
      <alignment/>
      <protection locked="0"/>
    </xf>
    <xf numFmtId="0" fontId="59" fillId="0" borderId="0" xfId="0" applyFont="1" applyBorder="1" applyAlignment="1">
      <alignment vertical="top" wrapText="1"/>
    </xf>
    <xf numFmtId="0" fontId="76" fillId="0" borderId="0" xfId="0" applyFont="1" applyBorder="1" applyAlignment="1">
      <alignment vertical="top" wrapText="1"/>
    </xf>
    <xf numFmtId="0" fontId="59" fillId="2" borderId="10" xfId="0" applyFont="1" applyFill="1" applyBorder="1" applyAlignment="1" applyProtection="1">
      <alignment vertical="center" wrapText="1"/>
      <protection locked="0"/>
    </xf>
    <xf numFmtId="0" fontId="77" fillId="0" borderId="0" xfId="0" applyFont="1" applyFill="1" applyAlignment="1">
      <alignment/>
    </xf>
    <xf numFmtId="0" fontId="67" fillId="0" borderId="11" xfId="0" applyFont="1" applyBorder="1" applyAlignment="1">
      <alignment horizontal="left"/>
    </xf>
    <xf numFmtId="49" fontId="67" fillId="0" borderId="11" xfId="0" applyNumberFormat="1" applyFont="1" applyBorder="1" applyAlignment="1">
      <alignment horizontal="left"/>
    </xf>
    <xf numFmtId="164" fontId="61" fillId="0" borderId="10" xfId="0" applyNumberFormat="1" applyFont="1" applyFill="1" applyBorder="1" applyAlignment="1" applyProtection="1">
      <alignment horizontal="left" vertical="top"/>
      <protection/>
    </xf>
    <xf numFmtId="49" fontId="61" fillId="0" borderId="10" xfId="0" applyNumberFormat="1" applyFont="1" applyFill="1" applyBorder="1" applyAlignment="1" applyProtection="1">
      <alignment vertical="top"/>
      <protection/>
    </xf>
    <xf numFmtId="0" fontId="64" fillId="0" borderId="10" xfId="0" applyFont="1" applyFill="1" applyBorder="1" applyAlignment="1" applyProtection="1">
      <alignment horizontal="center" vertical="top" wrapText="1"/>
      <protection/>
    </xf>
    <xf numFmtId="0" fontId="59" fillId="0" borderId="10" xfId="0" applyFont="1" applyFill="1" applyBorder="1" applyAlignment="1" applyProtection="1">
      <alignment horizontal="center" vertical="top" wrapText="1"/>
      <protection/>
    </xf>
    <xf numFmtId="0" fontId="61" fillId="0" borderId="11" xfId="0" applyFont="1" applyFill="1" applyBorder="1" applyAlignment="1" applyProtection="1">
      <alignment horizontal="right" wrapText="1"/>
      <protection/>
    </xf>
    <xf numFmtId="0" fontId="61" fillId="0" borderId="23" xfId="0" applyFont="1" applyFill="1" applyBorder="1" applyAlignment="1" applyProtection="1">
      <alignment horizontal="right" wrapText="1"/>
      <protection/>
    </xf>
    <xf numFmtId="0" fontId="61" fillId="0" borderId="12" xfId="0" applyFont="1" applyFill="1" applyBorder="1" applyAlignment="1" applyProtection="1">
      <alignment horizontal="right" wrapText="1"/>
      <protection/>
    </xf>
    <xf numFmtId="0" fontId="59" fillId="0" borderId="10" xfId="0" applyFont="1" applyFill="1" applyBorder="1" applyAlignment="1" applyProtection="1">
      <alignment horizontal="center"/>
      <protection/>
    </xf>
    <xf numFmtId="0" fontId="59" fillId="0" borderId="11" xfId="0" applyFont="1" applyFill="1" applyBorder="1" applyAlignment="1" applyProtection="1">
      <alignment horizontal="center" vertical="center" wrapText="1"/>
      <protection/>
    </xf>
    <xf numFmtId="0" fontId="59" fillId="0" borderId="23" xfId="0" applyFont="1" applyFill="1" applyBorder="1" applyAlignment="1" applyProtection="1">
      <alignment horizontal="center" vertical="center" wrapText="1"/>
      <protection/>
    </xf>
    <xf numFmtId="0" fontId="59" fillId="0" borderId="12" xfId="0" applyFont="1" applyFill="1" applyBorder="1" applyAlignment="1" applyProtection="1">
      <alignment horizontal="center" vertical="center" wrapText="1"/>
      <protection/>
    </xf>
    <xf numFmtId="0" fontId="59" fillId="0" borderId="10" xfId="0" applyFont="1" applyFill="1" applyBorder="1" applyAlignment="1" applyProtection="1">
      <alignment horizontal="left" vertical="top" wrapText="1"/>
      <protection/>
    </xf>
    <xf numFmtId="0" fontId="67" fillId="2" borderId="11" xfId="0" applyFont="1" applyFill="1" applyBorder="1" applyAlignment="1" applyProtection="1">
      <alignment horizontal="left" vertical="center"/>
      <protection locked="0"/>
    </xf>
    <xf numFmtId="0" fontId="67" fillId="2" borderId="23" xfId="0" applyFont="1" applyFill="1" applyBorder="1" applyAlignment="1" applyProtection="1">
      <alignment horizontal="left" vertical="center"/>
      <protection locked="0"/>
    </xf>
    <xf numFmtId="0" fontId="67" fillId="2" borderId="12" xfId="0" applyFont="1" applyFill="1" applyBorder="1" applyAlignment="1" applyProtection="1">
      <alignment horizontal="left" vertical="center"/>
      <protection locked="0"/>
    </xf>
    <xf numFmtId="0" fontId="67" fillId="0" borderId="11" xfId="0" applyFont="1" applyFill="1" applyBorder="1" applyAlignment="1" applyProtection="1">
      <alignment horizontal="left" vertical="center" wrapText="1"/>
      <protection/>
    </xf>
    <xf numFmtId="0" fontId="67" fillId="0" borderId="23" xfId="0" applyFont="1" applyFill="1" applyBorder="1" applyAlignment="1" applyProtection="1">
      <alignment horizontal="left" vertical="center" wrapText="1"/>
      <protection/>
    </xf>
    <xf numFmtId="0" fontId="67" fillId="0" borderId="12" xfId="0" applyFont="1" applyFill="1" applyBorder="1" applyAlignment="1" applyProtection="1">
      <alignment horizontal="left" vertical="center" wrapText="1"/>
      <protection/>
    </xf>
    <xf numFmtId="0" fontId="67" fillId="0" borderId="11" xfId="0" applyFont="1" applyFill="1" applyBorder="1" applyAlignment="1" applyProtection="1">
      <alignment horizontal="left" vertical="center"/>
      <protection/>
    </xf>
    <xf numFmtId="0" fontId="67" fillId="0" borderId="23" xfId="0" applyFont="1" applyFill="1" applyBorder="1" applyAlignment="1" applyProtection="1">
      <alignment horizontal="left" vertical="center"/>
      <protection/>
    </xf>
    <xf numFmtId="0" fontId="67" fillId="0" borderId="12" xfId="0" applyFont="1" applyFill="1" applyBorder="1" applyAlignment="1" applyProtection="1">
      <alignment horizontal="left" vertical="center"/>
      <protection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0" fontId="59" fillId="0" borderId="10" xfId="0" applyFont="1" applyFill="1" applyBorder="1" applyAlignment="1" applyProtection="1">
      <alignment vertical="center"/>
      <protection/>
    </xf>
    <xf numFmtId="0" fontId="59" fillId="0" borderId="10" xfId="0" applyFont="1" applyFill="1" applyBorder="1" applyAlignment="1" applyProtection="1">
      <alignment horizontal="center" vertical="center"/>
      <protection/>
    </xf>
    <xf numFmtId="0" fontId="59" fillId="0" borderId="22" xfId="0" applyFont="1" applyFill="1" applyBorder="1" applyAlignment="1" applyProtection="1">
      <alignment horizontal="center" textRotation="90" wrapText="1"/>
      <protection/>
    </xf>
    <xf numFmtId="0" fontId="59" fillId="0" borderId="24" xfId="0" applyFont="1" applyFill="1" applyBorder="1" applyAlignment="1" applyProtection="1">
      <alignment horizontal="center" textRotation="90" wrapText="1"/>
      <protection/>
    </xf>
    <xf numFmtId="0" fontId="67" fillId="0" borderId="25" xfId="0" applyFont="1" applyFill="1" applyBorder="1" applyAlignment="1" applyProtection="1">
      <alignment horizontal="left" vertical="center"/>
      <protection/>
    </xf>
    <xf numFmtId="0" fontId="62" fillId="0" borderId="18" xfId="0" applyFont="1" applyBorder="1" applyAlignment="1">
      <alignment horizontal="left" vertical="center"/>
    </xf>
    <xf numFmtId="0" fontId="62" fillId="0" borderId="26" xfId="0" applyFont="1" applyBorder="1" applyAlignment="1">
      <alignment horizontal="left" vertical="center"/>
    </xf>
    <xf numFmtId="0" fontId="62" fillId="0" borderId="27" xfId="0" applyFont="1" applyBorder="1" applyAlignment="1">
      <alignment horizontal="left" vertical="center"/>
    </xf>
    <xf numFmtId="0" fontId="62" fillId="0" borderId="28" xfId="0" applyFont="1" applyBorder="1" applyAlignment="1">
      <alignment horizontal="left" vertical="center"/>
    </xf>
    <xf numFmtId="0" fontId="62" fillId="0" borderId="29" xfId="0" applyFont="1" applyBorder="1" applyAlignment="1">
      <alignment horizontal="left" vertical="center"/>
    </xf>
    <xf numFmtId="0" fontId="61" fillId="0" borderId="25" xfId="0" applyFont="1" applyFill="1" applyBorder="1" applyAlignment="1" applyProtection="1">
      <alignment horizontal="center" vertical="center" wrapText="1"/>
      <protection/>
    </xf>
    <xf numFmtId="0" fontId="61" fillId="0" borderId="18" xfId="0" applyFont="1" applyFill="1" applyBorder="1" applyAlignment="1" applyProtection="1">
      <alignment horizontal="center" vertical="center" wrapText="1"/>
      <protection/>
    </xf>
    <xf numFmtId="0" fontId="61" fillId="0" borderId="22" xfId="0" applyFont="1" applyFill="1" applyBorder="1" applyAlignment="1" applyProtection="1">
      <alignment horizontal="center" textRotation="90" wrapText="1"/>
      <protection/>
    </xf>
    <xf numFmtId="0" fontId="61" fillId="0" borderId="24" xfId="0" applyFont="1" applyFill="1" applyBorder="1" applyAlignment="1" applyProtection="1">
      <alignment horizontal="center" textRotation="90" wrapText="1"/>
      <protection/>
    </xf>
    <xf numFmtId="0" fontId="68" fillId="0" borderId="24" xfId="0" applyFont="1" applyBorder="1" applyAlignment="1">
      <alignment horizontal="center" wrapText="1"/>
    </xf>
    <xf numFmtId="0" fontId="59" fillId="0" borderId="21" xfId="0" applyFont="1" applyFill="1" applyBorder="1" applyAlignment="1" applyProtection="1">
      <alignment horizontal="center" textRotation="90" wrapText="1"/>
      <protection/>
    </xf>
    <xf numFmtId="0" fontId="11" fillId="0" borderId="22" xfId="0" applyFont="1" applyFill="1" applyBorder="1" applyAlignment="1" applyProtection="1">
      <alignment horizontal="center" textRotation="90" wrapText="1"/>
      <protection/>
    </xf>
    <xf numFmtId="0" fontId="11" fillId="0" borderId="21" xfId="0" applyFont="1" applyFill="1" applyBorder="1" applyAlignment="1" applyProtection="1">
      <alignment horizontal="center" textRotation="90" wrapText="1"/>
      <protection/>
    </xf>
    <xf numFmtId="0" fontId="67" fillId="0" borderId="10" xfId="0" applyFont="1" applyFill="1" applyBorder="1" applyAlignment="1" applyProtection="1">
      <alignment horizontal="center"/>
      <protection/>
    </xf>
    <xf numFmtId="0" fontId="59" fillId="0" borderId="22" xfId="0" applyFont="1" applyFill="1" applyBorder="1" applyAlignment="1" applyProtection="1">
      <alignment horizontal="center" vertical="center" wrapText="1"/>
      <protection/>
    </xf>
    <xf numFmtId="0" fontId="59" fillId="0" borderId="24" xfId="0" applyFont="1" applyFill="1" applyBorder="1" applyAlignment="1" applyProtection="1">
      <alignment horizontal="center" vertical="center" wrapText="1"/>
      <protection/>
    </xf>
    <xf numFmtId="0" fontId="59" fillId="0" borderId="21" xfId="0" applyFont="1" applyFill="1" applyBorder="1" applyAlignment="1" applyProtection="1">
      <alignment horizontal="center" vertical="center" wrapText="1"/>
      <protection/>
    </xf>
    <xf numFmtId="0" fontId="59" fillId="0" borderId="22" xfId="0" applyFont="1" applyFill="1" applyBorder="1" applyAlignment="1" applyProtection="1">
      <alignment horizontal="center" textRotation="90"/>
      <protection/>
    </xf>
    <xf numFmtId="0" fontId="59" fillId="0" borderId="24" xfId="0" applyFont="1" applyFill="1" applyBorder="1" applyAlignment="1" applyProtection="1">
      <alignment horizontal="center" textRotation="90"/>
      <protection/>
    </xf>
    <xf numFmtId="0" fontId="59" fillId="0" borderId="10" xfId="0" applyFont="1" applyFill="1" applyBorder="1" applyAlignment="1" applyProtection="1">
      <alignment horizontal="left" vertical="center"/>
      <protection/>
    </xf>
    <xf numFmtId="0" fontId="59" fillId="0" borderId="11" xfId="0" applyFont="1" applyFill="1" applyBorder="1" applyAlignment="1" applyProtection="1">
      <alignment horizontal="left" vertical="center"/>
      <protection/>
    </xf>
    <xf numFmtId="0" fontId="59" fillId="0" borderId="23" xfId="0" applyFont="1" applyFill="1" applyBorder="1" applyAlignment="1" applyProtection="1">
      <alignment horizontal="left" vertical="center"/>
      <protection/>
    </xf>
    <xf numFmtId="0" fontId="59" fillId="0" borderId="12" xfId="0" applyFont="1" applyFill="1" applyBorder="1" applyAlignment="1" applyProtection="1">
      <alignment horizontal="left" vertical="center"/>
      <protection/>
    </xf>
    <xf numFmtId="0" fontId="59" fillId="0" borderId="11" xfId="0" applyFont="1" applyFill="1" applyBorder="1" applyAlignment="1" applyProtection="1">
      <alignment horizontal="center"/>
      <protection/>
    </xf>
    <xf numFmtId="0" fontId="59" fillId="0" borderId="23" xfId="0" applyFont="1" applyFill="1" applyBorder="1" applyAlignment="1" applyProtection="1">
      <alignment horizontal="center"/>
      <protection/>
    </xf>
    <xf numFmtId="0" fontId="59" fillId="0" borderId="12" xfId="0" applyFont="1" applyFill="1" applyBorder="1" applyAlignment="1" applyProtection="1">
      <alignment horizontal="center"/>
      <protection/>
    </xf>
    <xf numFmtId="0" fontId="59" fillId="0" borderId="11" xfId="0" applyFont="1" applyFill="1" applyBorder="1" applyAlignment="1" applyProtection="1" quotePrefix="1">
      <alignment horizontal="center"/>
      <protection/>
    </xf>
    <xf numFmtId="0" fontId="59" fillId="0" borderId="23" xfId="0" applyFont="1" applyFill="1" applyBorder="1" applyAlignment="1" applyProtection="1" quotePrefix="1">
      <alignment horizontal="center"/>
      <protection/>
    </xf>
    <xf numFmtId="0" fontId="59" fillId="0" borderId="12" xfId="0" applyFont="1" applyFill="1" applyBorder="1" applyAlignment="1" applyProtection="1" quotePrefix="1">
      <alignment horizontal="center"/>
      <protection/>
    </xf>
    <xf numFmtId="0" fontId="59" fillId="0" borderId="11" xfId="0" applyFont="1" applyFill="1" applyBorder="1" applyAlignment="1" applyProtection="1">
      <alignment horizontal="center" vertical="top" wrapText="1"/>
      <protection/>
    </xf>
    <xf numFmtId="0" fontId="59" fillId="0" borderId="23" xfId="0" applyFont="1" applyFill="1" applyBorder="1" applyAlignment="1" applyProtection="1">
      <alignment horizontal="center" vertical="top"/>
      <protection/>
    </xf>
    <xf numFmtId="0" fontId="59" fillId="0" borderId="12" xfId="0" applyFont="1" applyFill="1" applyBorder="1" applyAlignment="1" applyProtection="1">
      <alignment horizontal="center" vertical="top"/>
      <protection/>
    </xf>
    <xf numFmtId="0" fontId="59" fillId="0" borderId="21" xfId="0" applyFont="1" applyFill="1" applyBorder="1" applyAlignment="1" applyProtection="1">
      <alignment horizontal="center" textRotation="90"/>
      <protection/>
    </xf>
    <xf numFmtId="0" fontId="67" fillId="0" borderId="11" xfId="0" applyFont="1" applyBorder="1" applyAlignment="1">
      <alignment horizontal="left" vertical="top"/>
    </xf>
    <xf numFmtId="0" fontId="67" fillId="0" borderId="23" xfId="0" applyFont="1" applyBorder="1" applyAlignment="1">
      <alignment horizontal="left" vertical="top"/>
    </xf>
    <xf numFmtId="0" fontId="67" fillId="0" borderId="12" xfId="0" applyFont="1" applyBorder="1" applyAlignment="1">
      <alignment horizontal="left" vertical="top"/>
    </xf>
    <xf numFmtId="0" fontId="67" fillId="0" borderId="11" xfId="0" applyFont="1" applyBorder="1" applyAlignment="1">
      <alignment horizontal="left"/>
    </xf>
    <xf numFmtId="0" fontId="67" fillId="0" borderId="23" xfId="0" applyFont="1" applyBorder="1" applyAlignment="1">
      <alignment horizontal="left"/>
    </xf>
    <xf numFmtId="0" fontId="67" fillId="0" borderId="12" xfId="0" applyFont="1" applyBorder="1" applyAlignment="1">
      <alignment horizontal="left"/>
    </xf>
    <xf numFmtId="0" fontId="61" fillId="0" borderId="10" xfId="0" applyFont="1" applyFill="1" applyBorder="1" applyAlignment="1" applyProtection="1">
      <alignment horizontal="center" vertical="center" wrapText="1"/>
      <protection/>
    </xf>
    <xf numFmtId="0" fontId="61" fillId="0" borderId="10" xfId="0" applyFont="1" applyBorder="1" applyAlignment="1">
      <alignment horizontal="center" wrapText="1"/>
    </xf>
    <xf numFmtId="0" fontId="61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left" vertical="top" wrapText="1"/>
    </xf>
    <xf numFmtId="0" fontId="67" fillId="0" borderId="23" xfId="0" applyFont="1" applyBorder="1" applyAlignment="1">
      <alignment horizontal="left" vertical="top" wrapText="1"/>
    </xf>
    <xf numFmtId="0" fontId="67" fillId="0" borderId="12" xfId="0" applyFont="1" applyBorder="1" applyAlignment="1">
      <alignment horizontal="left" vertical="top" wrapText="1"/>
    </xf>
    <xf numFmtId="0" fontId="78" fillId="0" borderId="11" xfId="0" applyFont="1" applyBorder="1" applyAlignment="1">
      <alignment horizontal="center"/>
    </xf>
    <xf numFmtId="0" fontId="78" fillId="0" borderId="23" xfId="0" applyFont="1" applyBorder="1" applyAlignment="1">
      <alignment horizontal="center"/>
    </xf>
    <xf numFmtId="0" fontId="78" fillId="0" borderId="12" xfId="0" applyFont="1" applyBorder="1" applyAlignment="1">
      <alignment horizontal="center"/>
    </xf>
    <xf numFmtId="0" fontId="78" fillId="0" borderId="10" xfId="0" applyFont="1" applyBorder="1" applyAlignment="1">
      <alignment horizontal="center"/>
    </xf>
    <xf numFmtId="0" fontId="67" fillId="0" borderId="10" xfId="0" applyFont="1" applyBorder="1" applyAlignment="1">
      <alignment horizontal="left"/>
    </xf>
    <xf numFmtId="0" fontId="67" fillId="0" borderId="25" xfId="0" applyFont="1" applyBorder="1" applyAlignment="1">
      <alignment horizontal="left" vertical="center"/>
    </xf>
    <xf numFmtId="0" fontId="67" fillId="0" borderId="18" xfId="0" applyFont="1" applyBorder="1" applyAlignment="1">
      <alignment horizontal="left" vertical="center"/>
    </xf>
    <xf numFmtId="0" fontId="67" fillId="0" borderId="26" xfId="0" applyFont="1" applyBorder="1" applyAlignment="1">
      <alignment horizontal="left" vertical="center"/>
    </xf>
    <xf numFmtId="0" fontId="67" fillId="0" borderId="27" xfId="0" applyFont="1" applyBorder="1" applyAlignment="1">
      <alignment horizontal="left" vertical="center"/>
    </xf>
    <xf numFmtId="0" fontId="67" fillId="0" borderId="28" xfId="0" applyFont="1" applyBorder="1" applyAlignment="1">
      <alignment horizontal="left" vertical="center"/>
    </xf>
    <xf numFmtId="0" fontId="67" fillId="0" borderId="29" xfId="0" applyFont="1" applyBorder="1" applyAlignment="1">
      <alignment horizontal="left" vertical="center"/>
    </xf>
    <xf numFmtId="0" fontId="71" fillId="0" borderId="10" xfId="0" applyFont="1" applyBorder="1" applyAlignment="1" applyProtection="1">
      <alignment horizontal="center"/>
      <protection/>
    </xf>
    <xf numFmtId="0" fontId="59" fillId="0" borderId="10" xfId="0" applyFont="1" applyBorder="1" applyAlignment="1" applyProtection="1">
      <alignment horizontal="right"/>
      <protection/>
    </xf>
    <xf numFmtId="0" fontId="59" fillId="0" borderId="10" xfId="0" applyFont="1" applyBorder="1" applyAlignment="1" applyProtection="1">
      <alignment horizontal="center" vertical="center"/>
      <protection/>
    </xf>
    <xf numFmtId="0" fontId="59" fillId="0" borderId="10" xfId="0" applyFont="1" applyBorder="1" applyAlignment="1" applyProtection="1">
      <alignment horizontal="center" vertical="center" wrapText="1"/>
      <protection/>
    </xf>
    <xf numFmtId="0" fontId="61" fillId="0" borderId="11" xfId="0" applyFont="1" applyBorder="1" applyAlignment="1" applyProtection="1">
      <alignment horizontal="left" wrapText="1"/>
      <protection/>
    </xf>
    <xf numFmtId="0" fontId="61" fillId="0" borderId="23" xfId="0" applyFont="1" applyBorder="1" applyAlignment="1" applyProtection="1">
      <alignment horizontal="left" wrapText="1"/>
      <protection/>
    </xf>
    <xf numFmtId="0" fontId="61" fillId="0" borderId="12" xfId="0" applyFont="1" applyBorder="1" applyAlignment="1" applyProtection="1">
      <alignment horizontal="left" wrapText="1"/>
      <protection/>
    </xf>
    <xf numFmtId="0" fontId="59" fillId="0" borderId="11" xfId="0" applyFont="1" applyBorder="1" applyAlignment="1" applyProtection="1">
      <alignment horizontal="left" vertical="top"/>
      <protection/>
    </xf>
    <xf numFmtId="0" fontId="59" fillId="0" borderId="23" xfId="0" applyFont="1" applyBorder="1" applyAlignment="1" applyProtection="1">
      <alignment horizontal="left" vertical="top"/>
      <protection/>
    </xf>
    <xf numFmtId="0" fontId="59" fillId="0" borderId="12" xfId="0" applyFont="1" applyBorder="1" applyAlignment="1" applyProtection="1">
      <alignment horizontal="left" vertical="top"/>
      <protection/>
    </xf>
    <xf numFmtId="0" fontId="61" fillId="0" borderId="11" xfId="0" applyFont="1" applyBorder="1" applyAlignment="1" applyProtection="1">
      <alignment horizontal="left"/>
      <protection/>
    </xf>
    <xf numFmtId="0" fontId="61" fillId="0" borderId="23" xfId="0" applyFont="1" applyBorder="1" applyAlignment="1" applyProtection="1">
      <alignment horizontal="left"/>
      <protection/>
    </xf>
    <xf numFmtId="0" fontId="61" fillId="0" borderId="10" xfId="0" applyFont="1" applyBorder="1" applyAlignment="1" applyProtection="1">
      <alignment horizontal="left"/>
      <protection/>
    </xf>
    <xf numFmtId="0" fontId="67" fillId="0" borderId="11" xfId="0" applyFont="1" applyBorder="1" applyAlignment="1">
      <alignment horizontal="center"/>
    </xf>
    <xf numFmtId="0" fontId="67" fillId="0" borderId="23" xfId="0" applyFont="1" applyBorder="1" applyAlignment="1">
      <alignment horizontal="center"/>
    </xf>
    <xf numFmtId="0" fontId="67" fillId="0" borderId="12" xfId="0" applyFont="1" applyBorder="1" applyAlignment="1">
      <alignment horizontal="center"/>
    </xf>
    <xf numFmtId="0" fontId="59" fillId="0" borderId="11" xfId="0" applyFont="1" applyBorder="1" applyAlignment="1" applyProtection="1">
      <alignment horizontal="left"/>
      <protection/>
    </xf>
    <xf numFmtId="0" fontId="59" fillId="0" borderId="23" xfId="0" applyFont="1" applyBorder="1" applyAlignment="1" applyProtection="1">
      <alignment horizontal="left"/>
      <protection/>
    </xf>
    <xf numFmtId="0" fontId="59" fillId="0" borderId="12" xfId="0" applyFont="1" applyBorder="1" applyAlignment="1" applyProtection="1">
      <alignment horizontal="left"/>
      <protection/>
    </xf>
    <xf numFmtId="0" fontId="59" fillId="0" borderId="25" xfId="0" applyFont="1" applyBorder="1" applyAlignment="1" applyProtection="1">
      <alignment horizontal="left" vertical="center" wrapText="1"/>
      <protection/>
    </xf>
    <xf numFmtId="0" fontId="59" fillId="0" borderId="18" xfId="0" applyFont="1" applyBorder="1" applyAlignment="1" applyProtection="1">
      <alignment horizontal="left" vertical="center" wrapText="1"/>
      <protection/>
    </xf>
    <xf numFmtId="0" fontId="59" fillId="0" borderId="26" xfId="0" applyFont="1" applyBorder="1" applyAlignment="1" applyProtection="1">
      <alignment horizontal="left" vertical="center" wrapText="1"/>
      <protection/>
    </xf>
    <xf numFmtId="0" fontId="59" fillId="0" borderId="27" xfId="0" applyFont="1" applyBorder="1" applyAlignment="1" applyProtection="1">
      <alignment horizontal="left" vertical="center" wrapText="1"/>
      <protection/>
    </xf>
    <xf numFmtId="0" fontId="59" fillId="0" borderId="28" xfId="0" applyFont="1" applyBorder="1" applyAlignment="1" applyProtection="1">
      <alignment horizontal="left" vertical="center" wrapText="1"/>
      <protection/>
    </xf>
    <xf numFmtId="0" fontId="59" fillId="0" borderId="29" xfId="0" applyFont="1" applyBorder="1" applyAlignment="1" applyProtection="1">
      <alignment horizontal="left" vertical="center" wrapText="1"/>
      <protection/>
    </xf>
    <xf numFmtId="0" fontId="67" fillId="0" borderId="11" xfId="0" applyFont="1" applyBorder="1" applyAlignment="1" applyProtection="1">
      <alignment horizontal="center"/>
      <protection/>
    </xf>
    <xf numFmtId="0" fontId="67" fillId="0" borderId="23" xfId="0" applyFont="1" applyBorder="1" applyAlignment="1" applyProtection="1">
      <alignment horizontal="center"/>
      <protection/>
    </xf>
    <xf numFmtId="0" fontId="67" fillId="0" borderId="12" xfId="0" applyFont="1" applyBorder="1" applyAlignment="1" applyProtection="1">
      <alignment horizontal="center"/>
      <protection/>
    </xf>
    <xf numFmtId="0" fontId="59" fillId="0" borderId="11" xfId="0" applyFont="1" applyBorder="1" applyAlignment="1" applyProtection="1">
      <alignment horizontal="center"/>
      <protection/>
    </xf>
    <xf numFmtId="0" fontId="59" fillId="0" borderId="12" xfId="0" applyFont="1" applyBorder="1" applyAlignment="1" applyProtection="1">
      <alignment horizontal="center"/>
      <protection/>
    </xf>
    <xf numFmtId="0" fontId="61" fillId="0" borderId="11" xfId="0" applyFont="1" applyBorder="1" applyAlignment="1" applyProtection="1">
      <alignment horizontal="left" vertical="top" wrapText="1"/>
      <protection/>
    </xf>
    <xf numFmtId="0" fontId="61" fillId="0" borderId="23" xfId="0" applyFont="1" applyBorder="1" applyAlignment="1" applyProtection="1">
      <alignment horizontal="left" vertical="top" wrapText="1"/>
      <protection/>
    </xf>
    <xf numFmtId="0" fontId="61" fillId="0" borderId="12" xfId="0" applyFont="1" applyBorder="1" applyAlignment="1" applyProtection="1">
      <alignment horizontal="left" vertical="top" wrapText="1"/>
      <protection/>
    </xf>
    <xf numFmtId="0" fontId="59" fillId="0" borderId="11" xfId="0" applyFont="1" applyBorder="1" applyAlignment="1" applyProtection="1">
      <alignment horizontal="left" vertical="center"/>
      <protection/>
    </xf>
    <xf numFmtId="0" fontId="59" fillId="0" borderId="23" xfId="0" applyFont="1" applyBorder="1" applyAlignment="1" applyProtection="1">
      <alignment horizontal="left" vertical="center"/>
      <protection/>
    </xf>
    <xf numFmtId="0" fontId="59" fillId="0" borderId="12" xfId="0" applyFont="1" applyBorder="1" applyAlignment="1" applyProtection="1">
      <alignment horizontal="left" vertical="center"/>
      <protection/>
    </xf>
    <xf numFmtId="0" fontId="59" fillId="10" borderId="11" xfId="0" applyFont="1" applyFill="1" applyBorder="1" applyAlignment="1">
      <alignment horizontal="left"/>
    </xf>
    <xf numFmtId="0" fontId="59" fillId="10" borderId="23" xfId="0" applyFont="1" applyFill="1" applyBorder="1" applyAlignment="1">
      <alignment horizontal="left"/>
    </xf>
    <xf numFmtId="0" fontId="59" fillId="10" borderId="12" xfId="0" applyFont="1" applyFill="1" applyBorder="1" applyAlignment="1">
      <alignment horizontal="left"/>
    </xf>
    <xf numFmtId="0" fontId="59" fillId="0" borderId="11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7" fillId="0" borderId="10" xfId="0" applyFont="1" applyBorder="1" applyAlignment="1" applyProtection="1">
      <alignment horizontal="center"/>
      <protection/>
    </xf>
    <xf numFmtId="0" fontId="59" fillId="0" borderId="25" xfId="0" applyFont="1" applyBorder="1" applyAlignment="1" applyProtection="1">
      <alignment horizontal="left" vertical="center"/>
      <protection/>
    </xf>
    <xf numFmtId="0" fontId="59" fillId="0" borderId="18" xfId="0" applyFont="1" applyBorder="1" applyAlignment="1" applyProtection="1">
      <alignment horizontal="left" vertical="center"/>
      <protection/>
    </xf>
    <xf numFmtId="0" fontId="59" fillId="0" borderId="26" xfId="0" applyFont="1" applyBorder="1" applyAlignment="1" applyProtection="1">
      <alignment horizontal="left" vertical="center"/>
      <protection/>
    </xf>
    <xf numFmtId="0" fontId="59" fillId="0" borderId="27" xfId="0" applyFont="1" applyBorder="1" applyAlignment="1" applyProtection="1">
      <alignment horizontal="left" vertical="center"/>
      <protection/>
    </xf>
    <xf numFmtId="0" fontId="59" fillId="0" borderId="28" xfId="0" applyFont="1" applyBorder="1" applyAlignment="1" applyProtection="1">
      <alignment horizontal="left" vertical="center"/>
      <protection/>
    </xf>
    <xf numFmtId="0" fontId="59" fillId="0" borderId="29" xfId="0" applyFont="1" applyBorder="1" applyAlignment="1" applyProtection="1">
      <alignment horizontal="left" vertical="center"/>
      <protection/>
    </xf>
    <xf numFmtId="0" fontId="71" fillId="0" borderId="11" xfId="0" applyFont="1" applyBorder="1" applyAlignment="1" applyProtection="1">
      <alignment horizontal="center"/>
      <protection/>
    </xf>
    <xf numFmtId="0" fontId="71" fillId="0" borderId="26" xfId="0" applyFon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left"/>
    </xf>
    <xf numFmtId="0" fontId="59" fillId="0" borderId="10" xfId="0" applyFont="1" applyBorder="1" applyAlignment="1">
      <alignment horizontal="center"/>
    </xf>
    <xf numFmtId="0" fontId="61" fillId="0" borderId="10" xfId="0" applyFont="1" applyBorder="1" applyAlignment="1" applyProtection="1">
      <alignment horizontal="center" vertical="center"/>
      <protection/>
    </xf>
    <xf numFmtId="0" fontId="61" fillId="0" borderId="22" xfId="0" applyFont="1" applyBorder="1" applyAlignment="1" applyProtection="1">
      <alignment horizontal="center" vertical="center"/>
      <protection/>
    </xf>
    <xf numFmtId="0" fontId="61" fillId="0" borderId="10" xfId="0" applyFont="1" applyBorder="1" applyAlignment="1" applyProtection="1">
      <alignment horizontal="center" vertical="center" wrapText="1"/>
      <protection/>
    </xf>
    <xf numFmtId="0" fontId="61" fillId="0" borderId="11" xfId="0" applyFont="1" applyBorder="1" applyAlignment="1" applyProtection="1">
      <alignment horizontal="center" vertical="center"/>
      <protection/>
    </xf>
    <xf numFmtId="0" fontId="61" fillId="0" borderId="23" xfId="0" applyFont="1" applyBorder="1" applyAlignment="1" applyProtection="1">
      <alignment horizontal="center" vertical="center"/>
      <protection/>
    </xf>
    <xf numFmtId="0" fontId="59" fillId="0" borderId="11" xfId="0" applyFont="1" applyBorder="1" applyAlignment="1" applyProtection="1">
      <alignment horizontal="right"/>
      <protection/>
    </xf>
    <xf numFmtId="0" fontId="59" fillId="0" borderId="23" xfId="0" applyFont="1" applyBorder="1" applyAlignment="1" applyProtection="1">
      <alignment horizontal="right"/>
      <protection/>
    </xf>
    <xf numFmtId="0" fontId="59" fillId="0" borderId="12" xfId="0" applyFont="1" applyBorder="1" applyAlignment="1" applyProtection="1">
      <alignment horizontal="right"/>
      <protection/>
    </xf>
    <xf numFmtId="0" fontId="78" fillId="0" borderId="10" xfId="0" applyFont="1" applyBorder="1" applyAlignment="1" applyProtection="1">
      <alignment horizontal="center" vertical="center"/>
      <protection/>
    </xf>
    <xf numFmtId="0" fontId="67" fillId="0" borderId="10" xfId="0" applyFont="1" applyBorder="1" applyAlignment="1" applyProtection="1">
      <alignment horizontal="center" vertical="center"/>
      <protection/>
    </xf>
    <xf numFmtId="0" fontId="59" fillId="0" borderId="11" xfId="0" applyFont="1" applyBorder="1" applyAlignment="1">
      <alignment horizontal="left" wrapText="1"/>
    </xf>
    <xf numFmtId="0" fontId="59" fillId="0" borderId="23" xfId="0" applyFont="1" applyBorder="1" applyAlignment="1">
      <alignment horizontal="left" wrapText="1"/>
    </xf>
    <xf numFmtId="0" fontId="59" fillId="0" borderId="12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61" fillId="0" borderId="11" xfId="0" applyFont="1" applyBorder="1" applyAlignment="1" applyProtection="1">
      <alignment horizontal="center"/>
      <protection/>
    </xf>
    <xf numFmtId="0" fontId="61" fillId="0" borderId="12" xfId="0" applyFont="1" applyBorder="1" applyAlignment="1" applyProtection="1">
      <alignment horizontal="center"/>
      <protection/>
    </xf>
    <xf numFmtId="0" fontId="67" fillId="0" borderId="10" xfId="0" applyFont="1" applyBorder="1" applyAlignment="1">
      <alignment horizontal="center"/>
    </xf>
    <xf numFmtId="0" fontId="67" fillId="0" borderId="10" xfId="0" applyFont="1" applyBorder="1" applyAlignment="1">
      <alignment horizontal="right"/>
    </xf>
    <xf numFmtId="0" fontId="65" fillId="0" borderId="10" xfId="0" applyFont="1" applyFill="1" applyBorder="1" applyAlignment="1" applyProtection="1">
      <alignment horizontal="center"/>
      <protection/>
    </xf>
    <xf numFmtId="0" fontId="63" fillId="0" borderId="11" xfId="0" applyFont="1" applyFill="1" applyBorder="1" applyAlignment="1" applyProtection="1">
      <alignment horizontal="right"/>
      <protection/>
    </xf>
    <xf numFmtId="0" fontId="63" fillId="0" borderId="23" xfId="0" applyFont="1" applyFill="1" applyBorder="1" applyAlignment="1" applyProtection="1">
      <alignment horizontal="right"/>
      <protection/>
    </xf>
    <xf numFmtId="0" fontId="63" fillId="0" borderId="12" xfId="0" applyFont="1" applyFill="1" applyBorder="1" applyAlignment="1" applyProtection="1">
      <alignment horizontal="right"/>
      <protection/>
    </xf>
    <xf numFmtId="0" fontId="63" fillId="0" borderId="10" xfId="0" applyFont="1" applyFill="1" applyBorder="1" applyAlignment="1" applyProtection="1">
      <alignment horizontal="center"/>
      <protection/>
    </xf>
    <xf numFmtId="0" fontId="63" fillId="0" borderId="11" xfId="0" applyFont="1" applyFill="1" applyBorder="1" applyAlignment="1" applyProtection="1">
      <alignment horizontal="center"/>
      <protection/>
    </xf>
    <xf numFmtId="0" fontId="63" fillId="0" borderId="12" xfId="0" applyFont="1" applyFill="1" applyBorder="1" applyAlignment="1" applyProtection="1">
      <alignment horizontal="center"/>
      <protection/>
    </xf>
    <xf numFmtId="0" fontId="65" fillId="0" borderId="11" xfId="0" applyFont="1" applyFill="1" applyBorder="1" applyAlignment="1" applyProtection="1">
      <alignment horizontal="center"/>
      <protection/>
    </xf>
    <xf numFmtId="0" fontId="65" fillId="0" borderId="23" xfId="0" applyFont="1" applyFill="1" applyBorder="1" applyAlignment="1" applyProtection="1">
      <alignment horizontal="center"/>
      <protection/>
    </xf>
    <xf numFmtId="0" fontId="65" fillId="0" borderId="12" xfId="0" applyFont="1" applyFill="1" applyBorder="1" applyAlignment="1" applyProtection="1">
      <alignment horizontal="center"/>
      <protection/>
    </xf>
    <xf numFmtId="0" fontId="63" fillId="0" borderId="11" xfId="0" applyFont="1" applyFill="1" applyBorder="1" applyAlignment="1" applyProtection="1">
      <alignment horizontal="center" vertical="center" wrapText="1"/>
      <protection/>
    </xf>
    <xf numFmtId="0" fontId="63" fillId="0" borderId="23" xfId="0" applyFont="1" applyFill="1" applyBorder="1" applyAlignment="1" applyProtection="1">
      <alignment horizontal="center" vertical="center" wrapText="1"/>
      <protection/>
    </xf>
    <xf numFmtId="0" fontId="63" fillId="0" borderId="12" xfId="0" applyFont="1" applyFill="1" applyBorder="1" applyAlignment="1" applyProtection="1">
      <alignment horizontal="center" vertical="center" wrapText="1"/>
      <protection/>
    </xf>
    <xf numFmtId="0" fontId="75" fillId="0" borderId="11" xfId="0" applyFont="1" applyFill="1" applyBorder="1" applyAlignment="1" applyProtection="1" quotePrefix="1">
      <alignment horizontal="center" wrapText="1"/>
      <protection/>
    </xf>
    <xf numFmtId="0" fontId="75" fillId="0" borderId="23" xfId="0" applyFont="1" applyFill="1" applyBorder="1" applyAlignment="1" applyProtection="1" quotePrefix="1">
      <alignment horizontal="center" wrapText="1"/>
      <protection/>
    </xf>
    <xf numFmtId="0" fontId="75" fillId="0" borderId="12" xfId="0" applyFont="1" applyFill="1" applyBorder="1" applyAlignment="1" applyProtection="1" quotePrefix="1">
      <alignment horizontal="center" wrapText="1"/>
      <protection/>
    </xf>
    <xf numFmtId="0" fontId="75" fillId="0" borderId="10" xfId="0" applyFont="1" applyFill="1" applyBorder="1" applyAlignment="1" applyProtection="1" quotePrefix="1">
      <alignment horizontal="center" wrapText="1"/>
      <protection/>
    </xf>
    <xf numFmtId="0" fontId="61" fillId="0" borderId="10" xfId="0" applyFont="1" applyFill="1" applyBorder="1" applyAlignment="1" applyProtection="1">
      <alignment horizontal="left" vertical="center"/>
      <protection/>
    </xf>
    <xf numFmtId="0" fontId="63" fillId="0" borderId="10" xfId="0" applyFont="1" applyFill="1" applyBorder="1" applyAlignment="1" applyProtection="1">
      <alignment horizontal="center" vertical="center" wrapText="1"/>
      <protection/>
    </xf>
    <xf numFmtId="0" fontId="65" fillId="0" borderId="10" xfId="0" applyFont="1" applyFill="1" applyBorder="1" applyAlignment="1" applyProtection="1">
      <alignment horizontal="left" vertical="center" wrapText="1"/>
      <protection/>
    </xf>
    <xf numFmtId="0" fontId="61" fillId="0" borderId="25" xfId="0" applyFont="1" applyBorder="1" applyAlignment="1">
      <alignment horizontal="left" vertical="center"/>
    </xf>
    <xf numFmtId="0" fontId="61" fillId="0" borderId="18" xfId="0" applyFont="1" applyBorder="1" applyAlignment="1">
      <alignment horizontal="left" vertical="center"/>
    </xf>
    <xf numFmtId="0" fontId="61" fillId="0" borderId="26" xfId="0" applyFont="1" applyBorder="1" applyAlignment="1">
      <alignment horizontal="left" vertical="center"/>
    </xf>
    <xf numFmtId="0" fontId="61" fillId="0" borderId="27" xfId="0" applyFont="1" applyBorder="1" applyAlignment="1">
      <alignment horizontal="left" vertical="center"/>
    </xf>
    <xf numFmtId="0" fontId="61" fillId="0" borderId="28" xfId="0" applyFont="1" applyBorder="1" applyAlignment="1">
      <alignment horizontal="left" vertical="center"/>
    </xf>
    <xf numFmtId="0" fontId="61" fillId="0" borderId="29" xfId="0" applyFont="1" applyBorder="1" applyAlignment="1">
      <alignment horizontal="left" vertical="center"/>
    </xf>
    <xf numFmtId="0" fontId="64" fillId="0" borderId="10" xfId="0" applyFont="1" applyFill="1" applyBorder="1" applyAlignment="1" applyProtection="1">
      <alignment horizontal="center" vertical="center" wrapText="1"/>
      <protection/>
    </xf>
    <xf numFmtId="0" fontId="61" fillId="0" borderId="10" xfId="0" applyFont="1" applyBorder="1" applyAlignment="1">
      <alignment horizontal="left"/>
    </xf>
    <xf numFmtId="0" fontId="61" fillId="0" borderId="11" xfId="0" applyFont="1" applyBorder="1" applyAlignment="1">
      <alignment horizontal="center"/>
    </xf>
    <xf numFmtId="0" fontId="61" fillId="0" borderId="12" xfId="0" applyFont="1" applyBorder="1" applyAlignment="1">
      <alignment horizontal="center"/>
    </xf>
    <xf numFmtId="0" fontId="61" fillId="0" borderId="11" xfId="0" applyFont="1" applyBorder="1" applyAlignment="1">
      <alignment horizontal="left"/>
    </xf>
    <xf numFmtId="0" fontId="61" fillId="0" borderId="23" xfId="0" applyFont="1" applyBorder="1" applyAlignment="1">
      <alignment horizontal="left"/>
    </xf>
    <xf numFmtId="0" fontId="61" fillId="0" borderId="12" xfId="0" applyFont="1" applyBorder="1" applyAlignment="1">
      <alignment horizontal="left"/>
    </xf>
    <xf numFmtId="0" fontId="75" fillId="0" borderId="10" xfId="0" applyFont="1" applyFill="1" applyBorder="1" applyAlignment="1" applyProtection="1" quotePrefix="1">
      <alignment horizontal="center" vertical="center" wrapText="1"/>
      <protection/>
    </xf>
    <xf numFmtId="0" fontId="75" fillId="0" borderId="10" xfId="0" applyFont="1" applyFill="1" applyBorder="1" applyAlignment="1" applyProtection="1">
      <alignment horizontal="center" vertical="center" wrapText="1"/>
      <protection/>
    </xf>
    <xf numFmtId="0" fontId="61" fillId="0" borderId="10" xfId="0" applyFont="1" applyFill="1" applyBorder="1" applyAlignment="1" applyProtection="1">
      <alignment horizontal="center"/>
      <protection/>
    </xf>
    <xf numFmtId="0" fontId="63" fillId="0" borderId="18" xfId="0" applyFont="1" applyFill="1" applyBorder="1" applyAlignment="1" applyProtection="1">
      <alignment horizontal="center"/>
      <protection/>
    </xf>
    <xf numFmtId="0" fontId="63" fillId="0" borderId="25" xfId="0" applyFont="1" applyFill="1" applyBorder="1" applyAlignment="1" applyProtection="1">
      <alignment horizontal="center"/>
      <protection/>
    </xf>
    <xf numFmtId="0" fontId="63" fillId="0" borderId="26" xfId="0" applyFont="1" applyFill="1" applyBorder="1" applyAlignment="1" applyProtection="1">
      <alignment horizontal="center"/>
      <protection/>
    </xf>
    <xf numFmtId="0" fontId="63" fillId="0" borderId="27" xfId="0" applyFont="1" applyFill="1" applyBorder="1" applyAlignment="1" applyProtection="1">
      <alignment horizontal="center"/>
      <protection/>
    </xf>
    <xf numFmtId="0" fontId="63" fillId="0" borderId="28" xfId="0" applyFont="1" applyFill="1" applyBorder="1" applyAlignment="1" applyProtection="1">
      <alignment horizontal="center"/>
      <protection/>
    </xf>
    <xf numFmtId="0" fontId="63" fillId="0" borderId="29" xfId="0" applyFont="1" applyFill="1" applyBorder="1" applyAlignment="1" applyProtection="1">
      <alignment horizontal="center"/>
      <protection/>
    </xf>
    <xf numFmtId="0" fontId="69" fillId="0" borderId="10" xfId="0" applyFont="1" applyFill="1" applyBorder="1" applyAlignment="1" applyProtection="1">
      <alignment horizontal="center" vertical="center" wrapText="1"/>
      <protection/>
    </xf>
    <xf numFmtId="0" fontId="63" fillId="0" borderId="10" xfId="0" applyFont="1" applyFill="1" applyBorder="1" applyAlignment="1" applyProtection="1">
      <alignment horizontal="right" vertical="center"/>
      <protection/>
    </xf>
    <xf numFmtId="0" fontId="68" fillId="2" borderId="10" xfId="0" applyFont="1" applyFill="1" applyBorder="1" applyAlignment="1" applyProtection="1">
      <alignment horizontal="center"/>
      <protection locked="0"/>
    </xf>
    <xf numFmtId="0" fontId="68" fillId="2" borderId="16" xfId="0" applyFont="1" applyFill="1" applyBorder="1" applyAlignment="1" applyProtection="1">
      <alignment horizontal="center"/>
      <protection locked="0"/>
    </xf>
    <xf numFmtId="0" fontId="59" fillId="0" borderId="30" xfId="0" applyFont="1" applyBorder="1" applyAlignment="1">
      <alignment horizontal="left" wrapText="1"/>
    </xf>
    <xf numFmtId="0" fontId="59" fillId="0" borderId="30" xfId="0" applyFont="1" applyBorder="1" applyAlignment="1">
      <alignment horizontal="left" vertical="top"/>
    </xf>
    <xf numFmtId="0" fontId="59" fillId="0" borderId="23" xfId="0" applyFont="1" applyBorder="1" applyAlignment="1">
      <alignment horizontal="left" vertical="top"/>
    </xf>
    <xf numFmtId="0" fontId="59" fillId="0" borderId="12" xfId="0" applyFont="1" applyBorder="1" applyAlignment="1">
      <alignment horizontal="left" vertical="top"/>
    </xf>
    <xf numFmtId="0" fontId="59" fillId="0" borderId="11" xfId="0" applyFont="1" applyBorder="1" applyAlignment="1">
      <alignment horizontal="left" vertical="top"/>
    </xf>
    <xf numFmtId="0" fontId="59" fillId="0" borderId="31" xfId="0" applyFont="1" applyBorder="1" applyAlignment="1">
      <alignment horizontal="left" vertical="top"/>
    </xf>
    <xf numFmtId="0" fontId="71" fillId="0" borderId="11" xfId="0" applyFont="1" applyBorder="1" applyAlignment="1" quotePrefix="1">
      <alignment horizontal="center" vertical="center"/>
    </xf>
    <xf numFmtId="0" fontId="71" fillId="0" borderId="23" xfId="0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0" fontId="71" fillId="0" borderId="11" xfId="0" applyFont="1" applyFill="1" applyBorder="1" applyAlignment="1" applyProtection="1" quotePrefix="1">
      <alignment horizontal="center" vertical="center" wrapText="1"/>
      <protection/>
    </xf>
    <xf numFmtId="0" fontId="71" fillId="0" borderId="31" xfId="0" applyFont="1" applyFill="1" applyBorder="1" applyAlignment="1" applyProtection="1">
      <alignment horizontal="center" vertical="center" wrapText="1"/>
      <protection/>
    </xf>
    <xf numFmtId="0" fontId="59" fillId="0" borderId="16" xfId="0" applyFont="1" applyFill="1" applyBorder="1" applyAlignment="1" applyProtection="1">
      <alignment horizontal="center" vertical="center" wrapText="1"/>
      <protection/>
    </xf>
    <xf numFmtId="0" fontId="61" fillId="0" borderId="11" xfId="0" applyFont="1" applyBorder="1" applyAlignment="1">
      <alignment horizontal="left" vertical="center" wrapText="1"/>
    </xf>
    <xf numFmtId="0" fontId="61" fillId="0" borderId="23" xfId="0" applyFont="1" applyBorder="1" applyAlignment="1">
      <alignment horizontal="left" vertical="center" wrapText="1"/>
    </xf>
    <xf numFmtId="0" fontId="61" fillId="0" borderId="12" xfId="0" applyFont="1" applyBorder="1" applyAlignment="1">
      <alignment horizontal="left" vertical="center" wrapText="1"/>
    </xf>
    <xf numFmtId="0" fontId="67" fillId="0" borderId="19" xfId="0" applyFont="1" applyBorder="1" applyAlignment="1">
      <alignment horizontal="center"/>
    </xf>
    <xf numFmtId="0" fontId="67" fillId="0" borderId="21" xfId="0" applyFont="1" applyBorder="1" applyAlignment="1">
      <alignment horizontal="center"/>
    </xf>
    <xf numFmtId="0" fontId="67" fillId="0" borderId="20" xfId="0" applyFont="1" applyBorder="1" applyAlignment="1">
      <alignment horizontal="center"/>
    </xf>
    <xf numFmtId="0" fontId="67" fillId="0" borderId="14" xfId="0" applyFont="1" applyBorder="1" applyAlignment="1">
      <alignment horizontal="center"/>
    </xf>
    <xf numFmtId="0" fontId="67" fillId="0" borderId="16" xfId="0" applyFont="1" applyBorder="1" applyAlignment="1">
      <alignment horizontal="center"/>
    </xf>
    <xf numFmtId="0" fontId="59" fillId="0" borderId="14" xfId="0" applyFont="1" applyBorder="1" applyAlignment="1">
      <alignment/>
    </xf>
    <xf numFmtId="0" fontId="59" fillId="0" borderId="10" xfId="0" applyFont="1" applyBorder="1" applyAlignment="1">
      <alignment/>
    </xf>
    <xf numFmtId="0" fontId="59" fillId="0" borderId="25" xfId="0" applyFont="1" applyBorder="1" applyAlignment="1">
      <alignment horizontal="left" vertical="center"/>
    </xf>
    <xf numFmtId="0" fontId="59" fillId="0" borderId="18" xfId="0" applyFont="1" applyBorder="1" applyAlignment="1">
      <alignment horizontal="left" vertical="center"/>
    </xf>
    <xf numFmtId="0" fontId="59" fillId="0" borderId="32" xfId="0" applyFont="1" applyBorder="1" applyAlignment="1">
      <alignment horizontal="left" vertical="center"/>
    </xf>
    <xf numFmtId="0" fontId="59" fillId="0" borderId="27" xfId="0" applyFont="1" applyBorder="1" applyAlignment="1">
      <alignment horizontal="left" vertical="center"/>
    </xf>
    <xf numFmtId="0" fontId="59" fillId="0" borderId="28" xfId="0" applyFont="1" applyBorder="1" applyAlignment="1">
      <alignment horizontal="left" vertical="center"/>
    </xf>
    <xf numFmtId="0" fontId="59" fillId="0" borderId="33" xfId="0" applyFont="1" applyBorder="1" applyAlignment="1">
      <alignment horizontal="left" vertical="center"/>
    </xf>
    <xf numFmtId="0" fontId="68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 vertical="center"/>
    </xf>
    <xf numFmtId="0" fontId="67" fillId="0" borderId="21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/>
    </xf>
    <xf numFmtId="0" fontId="67" fillId="0" borderId="17" xfId="0" applyFont="1" applyBorder="1" applyAlignment="1">
      <alignment horizontal="center"/>
    </xf>
    <xf numFmtId="0" fontId="76" fillId="0" borderId="10" xfId="0" applyFont="1" applyBorder="1" applyAlignment="1">
      <alignment horizontal="center"/>
    </xf>
    <xf numFmtId="0" fontId="68" fillId="2" borderId="10" xfId="0" applyFont="1" applyFill="1" applyBorder="1" applyAlignment="1" applyProtection="1">
      <alignment horizontal="center" vertical="center"/>
      <protection locked="0"/>
    </xf>
    <xf numFmtId="0" fontId="68" fillId="2" borderId="16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61" fillId="0" borderId="15" xfId="0" applyFont="1" applyBorder="1" applyAlignment="1">
      <alignment horizontal="center"/>
    </xf>
    <xf numFmtId="0" fontId="68" fillId="0" borderId="34" xfId="0" applyFont="1" applyBorder="1" applyAlignment="1">
      <alignment horizontal="center"/>
    </xf>
    <xf numFmtId="0" fontId="68" fillId="0" borderId="35" xfId="0" applyFont="1" applyBorder="1" applyAlignment="1">
      <alignment horizontal="center"/>
    </xf>
    <xf numFmtId="0" fontId="76" fillId="0" borderId="36" xfId="0" applyFont="1" applyBorder="1" applyAlignment="1">
      <alignment horizontal="center"/>
    </xf>
    <xf numFmtId="0" fontId="76" fillId="0" borderId="37" xfId="0" applyFont="1" applyBorder="1" applyAlignment="1">
      <alignment horizontal="center"/>
    </xf>
    <xf numFmtId="0" fontId="76" fillId="0" borderId="38" xfId="0" applyFont="1" applyBorder="1" applyAlignment="1">
      <alignment horizontal="center"/>
    </xf>
    <xf numFmtId="0" fontId="61" fillId="0" borderId="16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right"/>
    </xf>
    <xf numFmtId="0" fontId="59" fillId="0" borderId="10" xfId="0" applyFont="1" applyFill="1" applyBorder="1" applyAlignment="1" applyProtection="1">
      <alignment vertical="top" wrapText="1"/>
      <protection/>
    </xf>
    <xf numFmtId="0" fontId="67" fillId="0" borderId="10" xfId="0" applyFont="1" applyFill="1" applyBorder="1" applyAlignment="1" applyProtection="1">
      <alignment horizontal="right"/>
      <protection/>
    </xf>
    <xf numFmtId="0" fontId="67" fillId="0" borderId="10" xfId="0" applyFont="1" applyFill="1" applyBorder="1" applyAlignment="1" applyProtection="1">
      <alignment horizontal="right" wrapText="1"/>
      <protection/>
    </xf>
    <xf numFmtId="0" fontId="59" fillId="0" borderId="11" xfId="0" applyFont="1" applyFill="1" applyBorder="1" applyAlignment="1">
      <alignment horizontal="center"/>
    </xf>
    <xf numFmtId="0" fontId="59" fillId="0" borderId="12" xfId="0" applyFont="1" applyFill="1" applyBorder="1" applyAlignment="1">
      <alignment horizontal="center"/>
    </xf>
    <xf numFmtId="0" fontId="59" fillId="0" borderId="10" xfId="0" applyFont="1" applyFill="1" applyBorder="1" applyAlignment="1" applyProtection="1">
      <alignment horizontal="left" vertical="top"/>
      <protection/>
    </xf>
    <xf numFmtId="0" fontId="67" fillId="0" borderId="10" xfId="0" applyFont="1" applyFill="1" applyBorder="1" applyAlignment="1">
      <alignment horizontal="center"/>
    </xf>
    <xf numFmtId="0" fontId="59" fillId="0" borderId="25" xfId="0" applyFont="1" applyFill="1" applyBorder="1" applyAlignment="1">
      <alignment horizontal="left" vertical="center"/>
    </xf>
    <xf numFmtId="0" fontId="59" fillId="0" borderId="18" xfId="0" applyFont="1" applyFill="1" applyBorder="1" applyAlignment="1">
      <alignment horizontal="left" vertical="center"/>
    </xf>
    <xf numFmtId="0" fontId="59" fillId="0" borderId="26" xfId="0" applyFont="1" applyFill="1" applyBorder="1" applyAlignment="1">
      <alignment horizontal="left" vertical="center"/>
    </xf>
    <xf numFmtId="0" fontId="59" fillId="0" borderId="27" xfId="0" applyFont="1" applyFill="1" applyBorder="1" applyAlignment="1">
      <alignment horizontal="left" vertical="center"/>
    </xf>
    <xf numFmtId="0" fontId="59" fillId="0" borderId="28" xfId="0" applyFont="1" applyFill="1" applyBorder="1" applyAlignment="1">
      <alignment horizontal="left" vertical="center"/>
    </xf>
    <xf numFmtId="0" fontId="59" fillId="0" borderId="29" xfId="0" applyFont="1" applyFill="1" applyBorder="1" applyAlignment="1">
      <alignment horizontal="left" vertical="center"/>
    </xf>
    <xf numFmtId="0" fontId="59" fillId="0" borderId="11" xfId="0" applyFont="1" applyFill="1" applyBorder="1" applyAlignment="1">
      <alignment horizontal="left" vertical="top"/>
    </xf>
    <xf numFmtId="0" fontId="59" fillId="0" borderId="23" xfId="0" applyFont="1" applyFill="1" applyBorder="1" applyAlignment="1">
      <alignment horizontal="left" vertical="top"/>
    </xf>
    <xf numFmtId="0" fontId="59" fillId="0" borderId="12" xfId="0" applyFont="1" applyFill="1" applyBorder="1" applyAlignment="1">
      <alignment horizontal="left" vertical="top"/>
    </xf>
    <xf numFmtId="0" fontId="59" fillId="0" borderId="11" xfId="0" applyFont="1" applyFill="1" applyBorder="1" applyAlignment="1">
      <alignment horizontal="left"/>
    </xf>
    <xf numFmtId="0" fontId="59" fillId="0" borderId="23" xfId="0" applyFont="1" applyFill="1" applyBorder="1" applyAlignment="1">
      <alignment horizontal="left"/>
    </xf>
    <xf numFmtId="0" fontId="59" fillId="0" borderId="12" xfId="0" applyFont="1" applyFill="1" applyBorder="1" applyAlignment="1">
      <alignment horizontal="left"/>
    </xf>
    <xf numFmtId="0" fontId="59" fillId="0" borderId="10" xfId="0" applyFont="1" applyFill="1" applyBorder="1" applyAlignment="1">
      <alignment horizontal="left"/>
    </xf>
    <xf numFmtId="0" fontId="59" fillId="0" borderId="11" xfId="0" applyFont="1" applyFill="1" applyBorder="1" applyAlignment="1">
      <alignment horizontal="left" wrapText="1"/>
    </xf>
    <xf numFmtId="0" fontId="59" fillId="0" borderId="23" xfId="0" applyFont="1" applyFill="1" applyBorder="1" applyAlignment="1">
      <alignment horizontal="left" wrapText="1"/>
    </xf>
    <xf numFmtId="0" fontId="59" fillId="0" borderId="12" xfId="0" applyFont="1" applyFill="1" applyBorder="1" applyAlignment="1">
      <alignment horizontal="left" wrapText="1"/>
    </xf>
    <xf numFmtId="0" fontId="79" fillId="0" borderId="0" xfId="52" applyFont="1" applyFill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5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76" fillId="0" borderId="25" xfId="0" applyFont="1" applyBorder="1" applyAlignment="1">
      <alignment horizontal="left" vertical="center"/>
    </xf>
    <xf numFmtId="0" fontId="76" fillId="0" borderId="18" xfId="0" applyFont="1" applyBorder="1" applyAlignment="1">
      <alignment horizontal="left" vertical="center"/>
    </xf>
    <xf numFmtId="0" fontId="76" fillId="0" borderId="26" xfId="0" applyFont="1" applyBorder="1" applyAlignment="1">
      <alignment horizontal="left" vertical="center"/>
    </xf>
    <xf numFmtId="0" fontId="76" fillId="0" borderId="27" xfId="0" applyFont="1" applyBorder="1" applyAlignment="1">
      <alignment horizontal="left" vertical="center"/>
    </xf>
    <xf numFmtId="0" fontId="76" fillId="0" borderId="28" xfId="0" applyFont="1" applyBorder="1" applyAlignment="1">
      <alignment horizontal="left" vertical="center"/>
    </xf>
    <xf numFmtId="0" fontId="76" fillId="0" borderId="29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19"/>
  <sheetViews>
    <sheetView showZeros="0" tabSelected="1" view="pageBreakPreview" zoomScale="90" zoomScaleSheetLayoutView="90" zoomScalePageLayoutView="0" workbookViewId="0" topLeftCell="A1">
      <selection activeCell="G6" sqref="G6:AA6"/>
    </sheetView>
  </sheetViews>
  <sheetFormatPr defaultColWidth="9.140625" defaultRowHeight="15"/>
  <cols>
    <col min="1" max="1" width="4.00390625" style="70" customWidth="1"/>
    <col min="2" max="2" width="16.00390625" style="71" customWidth="1"/>
    <col min="3" max="3" width="5.7109375" style="61" customWidth="1"/>
    <col min="4" max="4" width="7.28125" style="61" customWidth="1"/>
    <col min="5" max="5" width="0.85546875" style="72" customWidth="1"/>
    <col min="6" max="6" width="6.7109375" style="61" customWidth="1"/>
    <col min="7" max="7" width="8.28125" style="61" customWidth="1"/>
    <col min="8" max="8" width="7.7109375" style="61" customWidth="1"/>
    <col min="9" max="9" width="8.28125" style="61" customWidth="1"/>
    <col min="10" max="10" width="6.8515625" style="61" customWidth="1"/>
    <col min="11" max="11" width="8.28125" style="73" customWidth="1"/>
    <col min="12" max="12" width="9.421875" style="61" customWidth="1"/>
    <col min="13" max="13" width="7.57421875" style="61" customWidth="1"/>
    <col min="14" max="14" width="8.421875" style="61" customWidth="1"/>
    <col min="15" max="15" width="6.57421875" style="61" customWidth="1"/>
    <col min="16" max="16" width="5.57421875" style="61" customWidth="1"/>
    <col min="17" max="17" width="6.28125" style="61" customWidth="1"/>
    <col min="18" max="22" width="6.7109375" style="61" customWidth="1"/>
    <col min="23" max="25" width="7.28125" style="61" customWidth="1"/>
    <col min="26" max="26" width="6.7109375" style="61" customWidth="1"/>
    <col min="27" max="27" width="4.28125" style="61" customWidth="1"/>
    <col min="28" max="28" width="13.00390625" style="61" hidden="1" customWidth="1"/>
    <col min="29" max="29" width="7.140625" style="95" hidden="1" customWidth="1"/>
    <col min="30" max="16384" width="9.140625" style="61" customWidth="1"/>
  </cols>
  <sheetData>
    <row r="1" ht="7.5" customHeight="1">
      <c r="AC1" s="61"/>
    </row>
    <row r="2" spans="1:29" ht="15.75">
      <c r="A2" s="166" t="s">
        <v>18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23"/>
      <c r="AC2" s="123"/>
    </row>
    <row r="3" spans="1:29" ht="15.75">
      <c r="A3" s="166" t="s">
        <v>200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23"/>
      <c r="AC3" s="123"/>
    </row>
    <row r="4" spans="1:29" ht="15">
      <c r="A4" s="173" t="s">
        <v>0</v>
      </c>
      <c r="B4" s="174"/>
      <c r="C4" s="175"/>
      <c r="D4" s="176">
        <v>43</v>
      </c>
      <c r="E4" s="177"/>
      <c r="F4" s="178"/>
      <c r="G4" s="152" t="s">
        <v>210</v>
      </c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4"/>
      <c r="AB4" s="123"/>
      <c r="AC4" s="123"/>
    </row>
    <row r="5" spans="1:29" ht="15">
      <c r="A5" s="172" t="s">
        <v>1</v>
      </c>
      <c r="B5" s="172"/>
      <c r="C5" s="172"/>
      <c r="D5" s="179" t="s">
        <v>167</v>
      </c>
      <c r="E5" s="180"/>
      <c r="F5" s="181"/>
      <c r="G5" s="155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7"/>
      <c r="AB5" s="123"/>
      <c r="AC5" s="123"/>
    </row>
    <row r="6" spans="1:29" ht="30" customHeight="1">
      <c r="A6" s="137" t="s">
        <v>194</v>
      </c>
      <c r="B6" s="137"/>
      <c r="C6" s="137"/>
      <c r="D6" s="137"/>
      <c r="E6" s="137"/>
      <c r="F6" s="137"/>
      <c r="G6" s="138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40"/>
      <c r="AB6" s="123"/>
      <c r="AC6" s="123"/>
    </row>
    <row r="7" spans="1:29" s="94" customFormat="1" ht="34.5" customHeight="1">
      <c r="A7" s="144" t="s">
        <v>195</v>
      </c>
      <c r="B7" s="145"/>
      <c r="C7" s="145"/>
      <c r="D7" s="145"/>
      <c r="E7" s="145"/>
      <c r="F7" s="146"/>
      <c r="G7" s="141" t="s">
        <v>193</v>
      </c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3"/>
      <c r="AC7" s="96"/>
    </row>
    <row r="8" spans="1:27" ht="48" customHeight="1">
      <c r="A8" s="167" t="s">
        <v>26</v>
      </c>
      <c r="B8" s="167" t="s">
        <v>2</v>
      </c>
      <c r="C8" s="149" t="s">
        <v>155</v>
      </c>
      <c r="D8" s="149"/>
      <c r="E8" s="149"/>
      <c r="F8" s="149"/>
      <c r="G8" s="149"/>
      <c r="H8" s="149"/>
      <c r="I8" s="134" t="s">
        <v>211</v>
      </c>
      <c r="J8" s="135"/>
      <c r="K8" s="136"/>
      <c r="L8" s="147" t="s">
        <v>212</v>
      </c>
      <c r="M8" s="147"/>
      <c r="N8" s="147"/>
      <c r="O8" s="147" t="s">
        <v>213</v>
      </c>
      <c r="P8" s="148"/>
      <c r="Q8" s="148"/>
      <c r="R8" s="182" t="s">
        <v>203</v>
      </c>
      <c r="S8" s="183"/>
      <c r="T8" s="183"/>
      <c r="U8" s="183"/>
      <c r="V8" s="183"/>
      <c r="W8" s="184"/>
      <c r="X8" s="158" t="s">
        <v>184</v>
      </c>
      <c r="Y8" s="159"/>
      <c r="Z8" s="170" t="s">
        <v>12</v>
      </c>
      <c r="AA8" s="170" t="s">
        <v>13</v>
      </c>
    </row>
    <row r="9" spans="1:27" ht="100.5" customHeight="1">
      <c r="A9" s="168"/>
      <c r="B9" s="168"/>
      <c r="C9" s="134" t="s">
        <v>156</v>
      </c>
      <c r="D9" s="135"/>
      <c r="E9" s="135"/>
      <c r="F9" s="136"/>
      <c r="G9" s="170" t="s">
        <v>4</v>
      </c>
      <c r="H9" s="170" t="s">
        <v>5</v>
      </c>
      <c r="I9" s="150" t="s">
        <v>6</v>
      </c>
      <c r="J9" s="150" t="s">
        <v>7</v>
      </c>
      <c r="K9" s="164" t="s">
        <v>168</v>
      </c>
      <c r="L9" s="150" t="s">
        <v>6</v>
      </c>
      <c r="M9" s="150" t="s">
        <v>7</v>
      </c>
      <c r="N9" s="150" t="s">
        <v>169</v>
      </c>
      <c r="O9" s="150" t="s">
        <v>6</v>
      </c>
      <c r="P9" s="150" t="s">
        <v>7</v>
      </c>
      <c r="Q9" s="150" t="s">
        <v>170</v>
      </c>
      <c r="R9" s="150" t="s">
        <v>16</v>
      </c>
      <c r="S9" s="150" t="s">
        <v>17</v>
      </c>
      <c r="T9" s="150" t="s">
        <v>24</v>
      </c>
      <c r="U9" s="150" t="s">
        <v>41</v>
      </c>
      <c r="V9" s="150" t="s">
        <v>171</v>
      </c>
      <c r="W9" s="150" t="s">
        <v>11</v>
      </c>
      <c r="X9" s="160" t="s">
        <v>185</v>
      </c>
      <c r="Y9" s="160" t="s">
        <v>186</v>
      </c>
      <c r="Z9" s="171"/>
      <c r="AA9" s="171"/>
    </row>
    <row r="10" spans="1:27" ht="18" customHeight="1" hidden="1">
      <c r="A10" s="169"/>
      <c r="B10" s="169"/>
      <c r="C10" s="112" t="s">
        <v>15</v>
      </c>
      <c r="D10" s="133" t="s">
        <v>157</v>
      </c>
      <c r="E10" s="133"/>
      <c r="F10" s="62" t="s">
        <v>158</v>
      </c>
      <c r="G10" s="185"/>
      <c r="H10" s="185"/>
      <c r="I10" s="163"/>
      <c r="J10" s="163"/>
      <c r="K10" s="165"/>
      <c r="L10" s="163"/>
      <c r="M10" s="163"/>
      <c r="N10" s="163"/>
      <c r="O10" s="163"/>
      <c r="P10" s="163"/>
      <c r="Q10" s="163"/>
      <c r="R10" s="151"/>
      <c r="S10" s="151"/>
      <c r="T10" s="151"/>
      <c r="U10" s="151"/>
      <c r="V10" s="151"/>
      <c r="W10" s="151"/>
      <c r="X10" s="161"/>
      <c r="Y10" s="162"/>
      <c r="Z10" s="171"/>
      <c r="AA10" s="171"/>
    </row>
    <row r="11" spans="1:29" ht="18" customHeight="1">
      <c r="A11" s="74">
        <v>1</v>
      </c>
      <c r="B11" s="74">
        <v>2</v>
      </c>
      <c r="C11" s="63">
        <v>3</v>
      </c>
      <c r="D11" s="63">
        <v>4</v>
      </c>
      <c r="E11" s="63">
        <v>5</v>
      </c>
      <c r="F11" s="63">
        <v>5</v>
      </c>
      <c r="G11" s="63">
        <v>6</v>
      </c>
      <c r="H11" s="63">
        <v>7</v>
      </c>
      <c r="I11" s="74">
        <v>8</v>
      </c>
      <c r="J11" s="63">
        <v>9</v>
      </c>
      <c r="K11" s="63">
        <v>10</v>
      </c>
      <c r="L11" s="63">
        <v>11</v>
      </c>
      <c r="M11" s="74">
        <v>12</v>
      </c>
      <c r="N11" s="63">
        <v>13</v>
      </c>
      <c r="O11" s="63">
        <v>14</v>
      </c>
      <c r="P11" s="63">
        <v>15</v>
      </c>
      <c r="Q11" s="74">
        <v>16</v>
      </c>
      <c r="R11" s="63">
        <v>17</v>
      </c>
      <c r="S11" s="63">
        <v>18</v>
      </c>
      <c r="T11" s="63">
        <v>19</v>
      </c>
      <c r="U11" s="74">
        <v>20</v>
      </c>
      <c r="V11" s="63">
        <v>21</v>
      </c>
      <c r="W11" s="63">
        <v>22</v>
      </c>
      <c r="X11" s="63">
        <v>23</v>
      </c>
      <c r="Y11" s="74">
        <v>24</v>
      </c>
      <c r="Z11" s="63">
        <v>25</v>
      </c>
      <c r="AA11" s="63">
        <v>26</v>
      </c>
      <c r="AB11" s="63">
        <v>27</v>
      </c>
      <c r="AC11" s="74">
        <v>28</v>
      </c>
    </row>
    <row r="12" spans="1:29" ht="24.75" customHeight="1">
      <c r="A12" s="64">
        <v>1</v>
      </c>
      <c r="B12" s="93" t="s">
        <v>60</v>
      </c>
      <c r="C12" s="97" t="s">
        <v>180</v>
      </c>
      <c r="D12" s="126" t="s">
        <v>181</v>
      </c>
      <c r="E12" s="97" t="s">
        <v>19</v>
      </c>
      <c r="F12" s="127" t="s">
        <v>204</v>
      </c>
      <c r="G12" s="60"/>
      <c r="H12" s="60"/>
      <c r="I12" s="60"/>
      <c r="J12" s="60"/>
      <c r="K12" s="65">
        <f>I12+J12</f>
        <v>0</v>
      </c>
      <c r="L12" s="60"/>
      <c r="M12" s="60"/>
      <c r="N12" s="66">
        <f>L12+M12</f>
        <v>0</v>
      </c>
      <c r="O12" s="66">
        <f>I12-L12</f>
        <v>0</v>
      </c>
      <c r="P12" s="66">
        <f>J12-M12</f>
        <v>0</v>
      </c>
      <c r="Q12" s="66">
        <f>O12+P12</f>
        <v>0</v>
      </c>
      <c r="R12" s="109"/>
      <c r="S12" s="109"/>
      <c r="T12" s="109"/>
      <c r="U12" s="109"/>
      <c r="V12" s="109"/>
      <c r="W12" s="66">
        <f>SUM(R12:V12)</f>
        <v>0</v>
      </c>
      <c r="X12" s="109"/>
      <c r="Y12" s="109"/>
      <c r="Z12" s="109"/>
      <c r="AA12" s="109"/>
      <c r="AC12" s="95">
        <f>ROUND((D12+F12)*0.4,0)</f>
        <v>68240</v>
      </c>
    </row>
    <row r="13" spans="1:29" ht="24.75" customHeight="1">
      <c r="A13" s="64">
        <v>2</v>
      </c>
      <c r="B13" s="93" t="s">
        <v>21</v>
      </c>
      <c r="C13" s="97" t="s">
        <v>182</v>
      </c>
      <c r="D13" s="126">
        <v>19500</v>
      </c>
      <c r="E13" s="97" t="s">
        <v>19</v>
      </c>
      <c r="F13" s="127" t="s">
        <v>205</v>
      </c>
      <c r="G13" s="60"/>
      <c r="H13" s="60"/>
      <c r="I13" s="60"/>
      <c r="J13" s="60"/>
      <c r="K13" s="65">
        <f>I13+J13</f>
        <v>0</v>
      </c>
      <c r="L13" s="60"/>
      <c r="M13" s="60"/>
      <c r="N13" s="66">
        <f>L13+M13</f>
        <v>0</v>
      </c>
      <c r="O13" s="66">
        <f>I13-L13</f>
        <v>0</v>
      </c>
      <c r="P13" s="66">
        <f>J13-M13</f>
        <v>0</v>
      </c>
      <c r="Q13" s="66">
        <f>O13+P13</f>
        <v>0</v>
      </c>
      <c r="R13" s="109"/>
      <c r="S13" s="109"/>
      <c r="T13" s="109"/>
      <c r="U13" s="109"/>
      <c r="V13" s="109"/>
      <c r="W13" s="66">
        <f>SUM(R13:V13)</f>
        <v>0</v>
      </c>
      <c r="X13" s="109"/>
      <c r="Y13" s="109"/>
      <c r="Z13" s="109"/>
      <c r="AA13" s="109"/>
      <c r="AC13" s="95">
        <f>ROUND((D13+F13)*0.4,0)</f>
        <v>36560</v>
      </c>
    </row>
    <row r="14" spans="1:29" ht="24.75" customHeight="1">
      <c r="A14" s="64">
        <v>3</v>
      </c>
      <c r="B14" s="93" t="s">
        <v>178</v>
      </c>
      <c r="C14" s="97" t="s">
        <v>182</v>
      </c>
      <c r="D14" s="126">
        <v>19500</v>
      </c>
      <c r="E14" s="97" t="s">
        <v>19</v>
      </c>
      <c r="F14" s="127" t="s">
        <v>205</v>
      </c>
      <c r="G14" s="60"/>
      <c r="H14" s="60"/>
      <c r="I14" s="60"/>
      <c r="J14" s="60"/>
      <c r="K14" s="65">
        <f>I14+J14</f>
        <v>0</v>
      </c>
      <c r="L14" s="60"/>
      <c r="M14" s="60"/>
      <c r="N14" s="66">
        <f>L14+M14</f>
        <v>0</v>
      </c>
      <c r="O14" s="66">
        <f>I14-L14</f>
        <v>0</v>
      </c>
      <c r="P14" s="66">
        <f>J14-M14</f>
        <v>0</v>
      </c>
      <c r="Q14" s="66">
        <f>O14+P14</f>
        <v>0</v>
      </c>
      <c r="R14" s="109"/>
      <c r="S14" s="109"/>
      <c r="T14" s="109"/>
      <c r="U14" s="109"/>
      <c r="V14" s="109"/>
      <c r="W14" s="66">
        <f>SUM(R14:V14)</f>
        <v>0</v>
      </c>
      <c r="X14" s="109"/>
      <c r="Y14" s="109"/>
      <c r="Z14" s="109"/>
      <c r="AA14" s="109"/>
      <c r="AC14" s="95">
        <f>ROUND((D14+F14)*0.4,0)</f>
        <v>36560</v>
      </c>
    </row>
    <row r="15" spans="1:27" ht="24.75" customHeight="1">
      <c r="A15" s="64"/>
      <c r="B15" s="130" t="s">
        <v>11</v>
      </c>
      <c r="C15" s="131"/>
      <c r="D15" s="131"/>
      <c r="E15" s="131"/>
      <c r="F15" s="132"/>
      <c r="G15" s="66">
        <f aca="true" t="shared" si="0" ref="G15:AA15">SUM(G12:G14)</f>
        <v>0</v>
      </c>
      <c r="H15" s="66">
        <f t="shared" si="0"/>
        <v>0</v>
      </c>
      <c r="I15" s="66">
        <f t="shared" si="0"/>
        <v>0</v>
      </c>
      <c r="J15" s="66">
        <f t="shared" si="0"/>
        <v>0</v>
      </c>
      <c r="K15" s="65">
        <f t="shared" si="0"/>
        <v>0</v>
      </c>
      <c r="L15" s="66">
        <f t="shared" si="0"/>
        <v>0</v>
      </c>
      <c r="M15" s="66">
        <f t="shared" si="0"/>
        <v>0</v>
      </c>
      <c r="N15" s="66">
        <f t="shared" si="0"/>
        <v>0</v>
      </c>
      <c r="O15" s="66">
        <f t="shared" si="0"/>
        <v>0</v>
      </c>
      <c r="P15" s="66">
        <f t="shared" si="0"/>
        <v>0</v>
      </c>
      <c r="Q15" s="66">
        <f t="shared" si="0"/>
        <v>0</v>
      </c>
      <c r="R15" s="66">
        <f t="shared" si="0"/>
        <v>0</v>
      </c>
      <c r="S15" s="66">
        <f t="shared" si="0"/>
        <v>0</v>
      </c>
      <c r="T15" s="66">
        <f t="shared" si="0"/>
        <v>0</v>
      </c>
      <c r="U15" s="66">
        <f t="shared" si="0"/>
        <v>0</v>
      </c>
      <c r="V15" s="66">
        <f t="shared" si="0"/>
        <v>0</v>
      </c>
      <c r="W15" s="66">
        <f t="shared" si="0"/>
        <v>0</v>
      </c>
      <c r="X15" s="66">
        <f t="shared" si="0"/>
        <v>0</v>
      </c>
      <c r="Y15" s="66">
        <f t="shared" si="0"/>
        <v>0</v>
      </c>
      <c r="Z15" s="66">
        <f t="shared" si="0"/>
        <v>0</v>
      </c>
      <c r="AA15" s="66">
        <f t="shared" si="0"/>
        <v>0</v>
      </c>
    </row>
    <row r="19" spans="23:25" ht="15">
      <c r="W19" s="92"/>
      <c r="X19" s="92"/>
      <c r="Y19" s="92"/>
    </row>
  </sheetData>
  <sheetProtection password="840A" sheet="1" objects="1" scenarios="1" selectLockedCells="1"/>
  <mergeCells count="43">
    <mergeCell ref="A2:AA2"/>
    <mergeCell ref="B8:B10"/>
    <mergeCell ref="A8:A10"/>
    <mergeCell ref="W9:W10"/>
    <mergeCell ref="Z8:Z10"/>
    <mergeCell ref="AA8:AA10"/>
    <mergeCell ref="U9:U10"/>
    <mergeCell ref="V9:V10"/>
    <mergeCell ref="A5:C5"/>
    <mergeCell ref="A3:AA3"/>
    <mergeCell ref="A4:C4"/>
    <mergeCell ref="D4:F4"/>
    <mergeCell ref="D5:F5"/>
    <mergeCell ref="R8:W8"/>
    <mergeCell ref="G9:G10"/>
    <mergeCell ref="H9:H10"/>
    <mergeCell ref="G4:AA5"/>
    <mergeCell ref="T9:T10"/>
    <mergeCell ref="X8:Y8"/>
    <mergeCell ref="X9:X10"/>
    <mergeCell ref="Y9:Y10"/>
    <mergeCell ref="L9:L10"/>
    <mergeCell ref="M9:M10"/>
    <mergeCell ref="N9:N10"/>
    <mergeCell ref="O9:O10"/>
    <mergeCell ref="I9:I10"/>
    <mergeCell ref="J9:J10"/>
    <mergeCell ref="K9:K10"/>
    <mergeCell ref="P9:P10"/>
    <mergeCell ref="Q9:Q10"/>
    <mergeCell ref="B15:F15"/>
    <mergeCell ref="D10:E10"/>
    <mergeCell ref="C9:F9"/>
    <mergeCell ref="A6:F6"/>
    <mergeCell ref="G6:AA6"/>
    <mergeCell ref="G7:AA7"/>
    <mergeCell ref="A7:F7"/>
    <mergeCell ref="L8:N8"/>
    <mergeCell ref="O8:Q8"/>
    <mergeCell ref="C8:H8"/>
    <mergeCell ref="I8:K8"/>
    <mergeCell ref="R9:R10"/>
    <mergeCell ref="S9:S10"/>
  </mergeCells>
  <printOptions horizontalCentered="1"/>
  <pageMargins left="0.7" right="0.45" top="1" bottom="0.5" header="0.3" footer="0.3"/>
  <pageSetup horizontalDpi="300" verticalDpi="300" orientation="landscape" paperSize="5" scale="85" r:id="rId1"/>
  <ignoredErrors>
    <ignoredError sqref="D12 C12:C14" numberStoredAsText="1"/>
    <ignoredError sqref="G15:Q15 R15:U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N17"/>
  <sheetViews>
    <sheetView showZeros="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12" sqref="H12"/>
    </sheetView>
  </sheetViews>
  <sheetFormatPr defaultColWidth="9.140625" defaultRowHeight="15"/>
  <cols>
    <col min="1" max="1" width="3.8515625" style="0" customWidth="1"/>
    <col min="2" max="2" width="25.57421875" style="1" customWidth="1"/>
    <col min="3" max="7" width="5.7109375" style="1" customWidth="1"/>
    <col min="8" max="8" width="10.140625" style="0" customWidth="1"/>
    <col min="9" max="9" width="9.7109375" style="0" customWidth="1"/>
    <col min="10" max="10" width="10.00390625" style="0" customWidth="1"/>
    <col min="11" max="11" width="8.7109375" style="0" customWidth="1"/>
    <col min="12" max="12" width="30.8515625" style="0" customWidth="1"/>
    <col min="13" max="13" width="9.7109375" style="0" customWidth="1"/>
    <col min="14" max="14" width="9.57421875" style="0" customWidth="1"/>
  </cols>
  <sheetData>
    <row r="1" spans="1:14" ht="19.5" customHeight="1">
      <c r="A1" s="199" t="str">
        <f>'ANNEXURE-I'!A3</f>
        <v>NUMBER STATEMENT - 2022-2023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1"/>
    </row>
    <row r="2" spans="1:14" ht="19.5" customHeight="1">
      <c r="A2" s="202" t="s">
        <v>196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</row>
    <row r="3" spans="1:14" ht="19.5" customHeight="1">
      <c r="A3" s="203" t="s">
        <v>0</v>
      </c>
      <c r="B3" s="203"/>
      <c r="C3" s="124">
        <v>43</v>
      </c>
      <c r="D3" s="204" t="str">
        <f>'ANNEXURE-I'!G4</f>
        <v>41010291 /  SCHOOL EDUCATION</v>
      </c>
      <c r="E3" s="205"/>
      <c r="F3" s="205"/>
      <c r="G3" s="205"/>
      <c r="H3" s="205"/>
      <c r="I3" s="205"/>
      <c r="J3" s="205"/>
      <c r="K3" s="205"/>
      <c r="L3" s="205"/>
      <c r="M3" s="205"/>
      <c r="N3" s="206"/>
    </row>
    <row r="4" spans="1:14" ht="19.5" customHeight="1">
      <c r="A4" s="203" t="s">
        <v>1</v>
      </c>
      <c r="B4" s="203"/>
      <c r="C4" s="125" t="s">
        <v>167</v>
      </c>
      <c r="D4" s="207"/>
      <c r="E4" s="208"/>
      <c r="F4" s="208"/>
      <c r="G4" s="208"/>
      <c r="H4" s="208"/>
      <c r="I4" s="208"/>
      <c r="J4" s="208"/>
      <c r="K4" s="208"/>
      <c r="L4" s="208"/>
      <c r="M4" s="208"/>
      <c r="N4" s="209"/>
    </row>
    <row r="5" spans="1:14" ht="36.75" customHeight="1">
      <c r="A5" s="196" t="str">
        <f>'ANNEXURE-I'!A6:C6</f>
        <v>IFHRMS CODE / SUB-ORDINATE OFFICE NAME &amp; PLACE</v>
      </c>
      <c r="B5" s="197"/>
      <c r="C5" s="198"/>
      <c r="D5" s="186">
        <f>'ANNEXURE-I'!G6</f>
        <v>0</v>
      </c>
      <c r="E5" s="187"/>
      <c r="F5" s="187"/>
      <c r="G5" s="187"/>
      <c r="H5" s="187"/>
      <c r="I5" s="187"/>
      <c r="J5" s="187"/>
      <c r="K5" s="187"/>
      <c r="L5" s="187"/>
      <c r="M5" s="187"/>
      <c r="N5" s="188"/>
    </row>
    <row r="6" spans="1:14" ht="19.5" customHeight="1">
      <c r="A6" s="186" t="str">
        <f>'ANNEXURE-I'!A7:C7</f>
        <v>HEAD OF ACCOUNT</v>
      </c>
      <c r="B6" s="187"/>
      <c r="C6" s="188"/>
      <c r="D6" s="189" t="str">
        <f>'ANNEXURE-II'!G9</f>
        <v>2202-02-109 BC</v>
      </c>
      <c r="E6" s="190"/>
      <c r="F6" s="190"/>
      <c r="G6" s="190"/>
      <c r="H6" s="190"/>
      <c r="I6" s="190"/>
      <c r="J6" s="190"/>
      <c r="K6" s="190"/>
      <c r="L6" s="190"/>
      <c r="M6" s="190"/>
      <c r="N6" s="191"/>
    </row>
    <row r="7" spans="1:14" ht="36" customHeight="1">
      <c r="A7" s="192" t="s">
        <v>42</v>
      </c>
      <c r="B7" s="192" t="s">
        <v>110</v>
      </c>
      <c r="C7" s="193" t="s">
        <v>3</v>
      </c>
      <c r="D7" s="194"/>
      <c r="E7" s="194"/>
      <c r="F7" s="194"/>
      <c r="G7" s="194"/>
      <c r="H7" s="192" t="s">
        <v>199</v>
      </c>
      <c r="I7" s="192" t="s">
        <v>202</v>
      </c>
      <c r="J7" s="192" t="s">
        <v>152</v>
      </c>
      <c r="K7" s="192" t="s">
        <v>153</v>
      </c>
      <c r="L7" s="192" t="s">
        <v>191</v>
      </c>
      <c r="M7" s="195" t="s">
        <v>190</v>
      </c>
      <c r="N7" s="195" t="s">
        <v>192</v>
      </c>
    </row>
    <row r="8" spans="1:14" ht="60.75" customHeight="1">
      <c r="A8" s="192"/>
      <c r="B8" s="192"/>
      <c r="C8" s="114" t="s">
        <v>8</v>
      </c>
      <c r="D8" s="114" t="s">
        <v>9</v>
      </c>
      <c r="E8" s="114" t="s">
        <v>183</v>
      </c>
      <c r="F8" s="114" t="s">
        <v>198</v>
      </c>
      <c r="G8" s="114" t="s">
        <v>201</v>
      </c>
      <c r="H8" s="192"/>
      <c r="I8" s="192"/>
      <c r="J8" s="192"/>
      <c r="K8" s="192"/>
      <c r="L8" s="192"/>
      <c r="M8" s="195"/>
      <c r="N8" s="195"/>
    </row>
    <row r="9" spans="1:14" ht="15">
      <c r="A9" s="87">
        <v>1</v>
      </c>
      <c r="B9" s="88">
        <v>2</v>
      </c>
      <c r="C9" s="115">
        <v>3</v>
      </c>
      <c r="D9" s="116">
        <v>4</v>
      </c>
      <c r="E9" s="115">
        <v>5</v>
      </c>
      <c r="F9" s="116">
        <v>6</v>
      </c>
      <c r="G9" s="115">
        <v>7</v>
      </c>
      <c r="H9" s="116">
        <v>8</v>
      </c>
      <c r="I9" s="115">
        <v>9</v>
      </c>
      <c r="J9" s="116">
        <v>10</v>
      </c>
      <c r="K9" s="115">
        <v>11</v>
      </c>
      <c r="L9" s="116">
        <v>12</v>
      </c>
      <c r="M9" s="116">
        <v>13</v>
      </c>
      <c r="N9" s="115">
        <v>14</v>
      </c>
    </row>
    <row r="10" spans="1:14" ht="30" customHeight="1">
      <c r="A10" s="117">
        <v>1</v>
      </c>
      <c r="B10" s="118" t="str">
        <f>'ANNEXURE-I'!B12</f>
        <v>B.T. ASSISTANT</v>
      </c>
      <c r="C10" s="122"/>
      <c r="D10" s="122"/>
      <c r="E10" s="122"/>
      <c r="F10" s="122"/>
      <c r="G10" s="122"/>
      <c r="H10" s="122"/>
      <c r="I10" s="35">
        <f>'ANNEXURE-I'!K12</f>
        <v>0</v>
      </c>
      <c r="J10" s="2">
        <f>IF(H10&gt;I10,H10-I10,0)</f>
        <v>0</v>
      </c>
      <c r="K10" s="2">
        <f>IF(I10&gt;H10,I10-H10,0)</f>
        <v>0</v>
      </c>
      <c r="L10" s="67"/>
      <c r="M10" s="119"/>
      <c r="N10" s="119"/>
    </row>
    <row r="11" spans="1:14" ht="30" customHeight="1">
      <c r="A11" s="117">
        <v>2</v>
      </c>
      <c r="B11" s="118" t="str">
        <f>'ANNEXURE-I'!B13</f>
        <v>JUNIOR ASSISTANT</v>
      </c>
      <c r="C11" s="122"/>
      <c r="D11" s="122"/>
      <c r="E11" s="122"/>
      <c r="F11" s="122"/>
      <c r="G11" s="122"/>
      <c r="H11" s="122"/>
      <c r="I11" s="35">
        <f>'ANNEXURE-I'!K13</f>
        <v>0</v>
      </c>
      <c r="J11" s="2">
        <f>IF(H11&gt;I11,H11-I11,0)</f>
        <v>0</v>
      </c>
      <c r="K11" s="2">
        <f>IF(I11&gt;H11,I11-H11,0)</f>
        <v>0</v>
      </c>
      <c r="L11" s="67"/>
      <c r="M11" s="119"/>
      <c r="N11" s="119"/>
    </row>
    <row r="12" spans="1:14" ht="30" customHeight="1">
      <c r="A12" s="117">
        <v>3</v>
      </c>
      <c r="B12" s="118" t="str">
        <f>'ANNEXURE-I'!B14</f>
        <v>LAB ASSISTANT</v>
      </c>
      <c r="C12" s="122"/>
      <c r="D12" s="122"/>
      <c r="E12" s="122"/>
      <c r="F12" s="122"/>
      <c r="G12" s="122"/>
      <c r="H12" s="122"/>
      <c r="I12" s="35">
        <f>'ANNEXURE-I'!K14</f>
        <v>0</v>
      </c>
      <c r="J12" s="2">
        <f>IF(H12&gt;I12,H12-I12,0)</f>
        <v>0</v>
      </c>
      <c r="K12" s="2">
        <f>IF(I12&gt;H12,I12-H12,0)</f>
        <v>0</v>
      </c>
      <c r="L12" s="67"/>
      <c r="M12" s="119"/>
      <c r="N12" s="119"/>
    </row>
    <row r="13" spans="1:14" ht="30" customHeight="1">
      <c r="A13" s="117"/>
      <c r="B13" s="118" t="s">
        <v>11</v>
      </c>
      <c r="C13" s="113">
        <f>SUM(C10:C12)</f>
        <v>0</v>
      </c>
      <c r="D13" s="113">
        <f aca="true" t="shared" si="0" ref="D13:N13">SUM(D10:D12)</f>
        <v>0</v>
      </c>
      <c r="E13" s="113">
        <f t="shared" si="0"/>
        <v>0</v>
      </c>
      <c r="F13" s="113">
        <f t="shared" si="0"/>
        <v>0</v>
      </c>
      <c r="G13" s="113">
        <f t="shared" si="0"/>
        <v>0</v>
      </c>
      <c r="H13" s="113">
        <f t="shared" si="0"/>
        <v>0</v>
      </c>
      <c r="I13" s="113">
        <f t="shared" si="0"/>
        <v>0</v>
      </c>
      <c r="J13" s="113">
        <f t="shared" si="0"/>
        <v>0</v>
      </c>
      <c r="K13" s="113">
        <f t="shared" si="0"/>
        <v>0</v>
      </c>
      <c r="L13" s="113">
        <f t="shared" si="0"/>
        <v>0</v>
      </c>
      <c r="M13" s="113">
        <f t="shared" si="0"/>
        <v>0</v>
      </c>
      <c r="N13" s="113">
        <f t="shared" si="0"/>
        <v>0</v>
      </c>
    </row>
    <row r="14" spans="3:7" ht="15">
      <c r="C14" s="120"/>
      <c r="D14" s="120"/>
      <c r="E14" s="120"/>
      <c r="F14" s="120"/>
      <c r="G14" s="120"/>
    </row>
    <row r="15" spans="3:7" ht="15">
      <c r="C15" s="120"/>
      <c r="D15" s="120"/>
      <c r="E15" s="120"/>
      <c r="F15" s="120"/>
      <c r="G15" s="120"/>
    </row>
    <row r="16" spans="3:7" ht="15">
      <c r="C16" s="120"/>
      <c r="D16" s="120"/>
      <c r="E16" s="120"/>
      <c r="F16" s="120"/>
      <c r="G16" s="120"/>
    </row>
    <row r="17" spans="3:7" ht="18.75">
      <c r="C17" s="121"/>
      <c r="D17" s="121"/>
      <c r="E17" s="121"/>
      <c r="F17" s="121"/>
      <c r="G17" s="121"/>
    </row>
  </sheetData>
  <sheetProtection password="840A" sheet="1" objects="1" scenarios="1" selectLockedCells="1"/>
  <mergeCells count="19">
    <mergeCell ref="A1:N1"/>
    <mergeCell ref="A2:N2"/>
    <mergeCell ref="A3:B3"/>
    <mergeCell ref="A4:B4"/>
    <mergeCell ref="D3:N4"/>
    <mergeCell ref="D5:N5"/>
    <mergeCell ref="A6:C6"/>
    <mergeCell ref="D6:N6"/>
    <mergeCell ref="A7:A8"/>
    <mergeCell ref="B7:B8"/>
    <mergeCell ref="C7:G7"/>
    <mergeCell ref="H7:H8"/>
    <mergeCell ref="I7:I8"/>
    <mergeCell ref="J7:J8"/>
    <mergeCell ref="K7:K8"/>
    <mergeCell ref="L7:L8"/>
    <mergeCell ref="M7:M8"/>
    <mergeCell ref="N7:N8"/>
    <mergeCell ref="A5:C5"/>
  </mergeCells>
  <printOptions/>
  <pageMargins left="0.95" right="0.2" top="1.25" bottom="0.25" header="0.3" footer="0.3"/>
  <pageSetup horizontalDpi="300" verticalDpi="3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2:K47"/>
  <sheetViews>
    <sheetView showZeros="0" view="pageBreakPreview" zoomScaleSheetLayoutView="100" zoomScalePageLayoutView="0" workbookViewId="0" topLeftCell="A1">
      <selection activeCell="E13" sqref="E13"/>
    </sheetView>
  </sheetViews>
  <sheetFormatPr defaultColWidth="9.140625" defaultRowHeight="15"/>
  <cols>
    <col min="1" max="1" width="3.7109375" style="0" customWidth="1"/>
    <col min="2" max="2" width="6.140625" style="0" customWidth="1"/>
    <col min="3" max="3" width="9.140625" style="3" customWidth="1"/>
    <col min="4" max="4" width="2.8515625" style="3" customWidth="1"/>
    <col min="5" max="5" width="12.57421875" style="3" customWidth="1"/>
    <col min="6" max="6" width="8.140625" style="0" customWidth="1"/>
    <col min="7" max="7" width="7.57421875" style="0" customWidth="1"/>
    <col min="9" max="9" width="10.28125" style="0" customWidth="1"/>
    <col min="10" max="10" width="8.140625" style="0" customWidth="1"/>
    <col min="11" max="11" width="12.28125" style="0" customWidth="1"/>
  </cols>
  <sheetData>
    <row r="2" spans="1:11" ht="15.75">
      <c r="A2" s="223" t="str">
        <f>'ANNEXURE-I'!A3:AA3</f>
        <v>NUMBER STATEMENT - 2022-2023</v>
      </c>
      <c r="B2" s="224"/>
      <c r="C2" s="224"/>
      <c r="D2" s="224"/>
      <c r="E2" s="224"/>
      <c r="F2" s="224"/>
      <c r="G2" s="224"/>
      <c r="H2" s="224"/>
      <c r="I2" s="224"/>
      <c r="J2" s="224"/>
      <c r="K2" s="225"/>
    </row>
    <row r="3" spans="1:11" ht="15.75">
      <c r="A3" s="223" t="s">
        <v>39</v>
      </c>
      <c r="B3" s="224"/>
      <c r="C3" s="224"/>
      <c r="D3" s="224"/>
      <c r="E3" s="224"/>
      <c r="F3" s="224"/>
      <c r="G3" s="224"/>
      <c r="H3" s="224"/>
      <c r="I3" s="224"/>
      <c r="J3" s="224"/>
      <c r="K3" s="225"/>
    </row>
    <row r="4" spans="1:11" ht="15.75">
      <c r="A4" s="223" t="s">
        <v>38</v>
      </c>
      <c r="B4" s="224"/>
      <c r="C4" s="224"/>
      <c r="D4" s="224"/>
      <c r="E4" s="224"/>
      <c r="F4" s="224"/>
      <c r="G4" s="224"/>
      <c r="H4" s="224"/>
      <c r="I4" s="224"/>
      <c r="J4" s="224"/>
      <c r="K4" s="225"/>
    </row>
    <row r="5" spans="1:11" ht="15.75">
      <c r="A5" s="235" t="s">
        <v>159</v>
      </c>
      <c r="B5" s="236"/>
      <c r="C5" s="236"/>
      <c r="D5" s="236"/>
      <c r="E5" s="236"/>
      <c r="F5" s="236"/>
      <c r="G5" s="236"/>
      <c r="H5" s="236"/>
      <c r="I5" s="236"/>
      <c r="J5" s="236"/>
      <c r="K5" s="237"/>
    </row>
    <row r="6" spans="1:11" ht="15" customHeight="1">
      <c r="A6" s="226" t="s">
        <v>0</v>
      </c>
      <c r="B6" s="227"/>
      <c r="C6" s="227"/>
      <c r="D6" s="228"/>
      <c r="E6" s="238">
        <f>'ANNEXURE-I'!D4</f>
        <v>43</v>
      </c>
      <c r="F6" s="239"/>
      <c r="G6" s="229" t="str">
        <f>'ANNEXURE-I'!G4</f>
        <v>41010291 /  SCHOOL EDUCATION</v>
      </c>
      <c r="H6" s="230"/>
      <c r="I6" s="230"/>
      <c r="J6" s="230"/>
      <c r="K6" s="231"/>
    </row>
    <row r="7" spans="1:11" ht="15">
      <c r="A7" s="226" t="s">
        <v>1</v>
      </c>
      <c r="B7" s="227"/>
      <c r="C7" s="227"/>
      <c r="D7" s="228"/>
      <c r="E7" s="238" t="str">
        <f>'ANNEXURE-I'!D5</f>
        <v>03</v>
      </c>
      <c r="F7" s="239"/>
      <c r="G7" s="232"/>
      <c r="H7" s="233"/>
      <c r="I7" s="233"/>
      <c r="J7" s="233"/>
      <c r="K7" s="234"/>
    </row>
    <row r="8" spans="1:11" ht="16.5" customHeight="1">
      <c r="A8" s="214" t="str">
        <f>'ANNEXURE-I'!A6:C6</f>
        <v>IFHRMS CODE / SUB-ORDINATE OFFICE NAME &amp; PLACE</v>
      </c>
      <c r="B8" s="215"/>
      <c r="C8" s="215"/>
      <c r="D8" s="215"/>
      <c r="E8" s="215"/>
      <c r="F8" s="216"/>
      <c r="G8" s="217">
        <f>'ANNEXURE-I'!G6</f>
        <v>0</v>
      </c>
      <c r="H8" s="218"/>
      <c r="I8" s="218"/>
      <c r="J8" s="218"/>
      <c r="K8" s="219"/>
    </row>
    <row r="9" spans="1:11" ht="15">
      <c r="A9" s="220" t="s">
        <v>195</v>
      </c>
      <c r="B9" s="221"/>
      <c r="C9" s="221"/>
      <c r="D9" s="221"/>
      <c r="E9" s="221"/>
      <c r="F9" s="221"/>
      <c r="G9" s="222" t="s">
        <v>179</v>
      </c>
      <c r="H9" s="222"/>
      <c r="I9" s="222"/>
      <c r="J9" s="222"/>
      <c r="K9" s="222"/>
    </row>
    <row r="10" spans="1:11" ht="15">
      <c r="A10" s="75"/>
      <c r="B10" s="212" t="s">
        <v>37</v>
      </c>
      <c r="C10" s="212"/>
      <c r="D10" s="212"/>
      <c r="E10" s="212"/>
      <c r="F10" s="213" t="s">
        <v>30</v>
      </c>
      <c r="G10" s="213" t="s">
        <v>31</v>
      </c>
      <c r="H10" s="212" t="s">
        <v>35</v>
      </c>
      <c r="I10" s="212"/>
      <c r="J10" s="212" t="s">
        <v>36</v>
      </c>
      <c r="K10" s="212"/>
    </row>
    <row r="11" spans="1:11" ht="105">
      <c r="A11" s="76" t="s">
        <v>14</v>
      </c>
      <c r="B11" s="75" t="s">
        <v>27</v>
      </c>
      <c r="C11" s="75" t="s">
        <v>28</v>
      </c>
      <c r="D11" s="75" t="s">
        <v>19</v>
      </c>
      <c r="E11" s="75" t="s">
        <v>29</v>
      </c>
      <c r="F11" s="213"/>
      <c r="G11" s="213"/>
      <c r="H11" s="68" t="s">
        <v>32</v>
      </c>
      <c r="I11" s="68" t="s">
        <v>33</v>
      </c>
      <c r="J11" s="68" t="s">
        <v>32</v>
      </c>
      <c r="K11" s="68" t="s">
        <v>34</v>
      </c>
    </row>
    <row r="12" spans="1:11" ht="15">
      <c r="A12" s="52">
        <v>1</v>
      </c>
      <c r="B12" s="52">
        <v>2</v>
      </c>
      <c r="C12" s="210">
        <v>3</v>
      </c>
      <c r="D12" s="210"/>
      <c r="E12" s="52">
        <v>4</v>
      </c>
      <c r="F12" s="52">
        <v>5</v>
      </c>
      <c r="G12" s="52">
        <v>6</v>
      </c>
      <c r="H12" s="52">
        <v>7</v>
      </c>
      <c r="I12" s="52">
        <v>8</v>
      </c>
      <c r="J12" s="52">
        <v>9</v>
      </c>
      <c r="K12" s="52">
        <v>10</v>
      </c>
    </row>
    <row r="13" spans="1:11" ht="18.75" customHeight="1">
      <c r="A13" s="53">
        <v>1</v>
      </c>
      <c r="B13" s="53">
        <v>1</v>
      </c>
      <c r="C13" s="80">
        <v>15700</v>
      </c>
      <c r="D13" s="80" t="s">
        <v>19</v>
      </c>
      <c r="E13" s="80">
        <v>58100</v>
      </c>
      <c r="F13" s="53">
        <v>32850</v>
      </c>
      <c r="G13" s="53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13" s="53">
        <f>IF(ISERROR(MATCH(E$13:E$46,'ANNEXURE-I'!AB$12:AB$14,0)),SUMIF('ANNEXURE-I'!F$12:F$14,'ANNEXURE-II'!E$13:E$46,'ANNEXURE-I'!K$12:K$14),SUMIF('ANNEXURE-I'!AB$12:AB$14,'ANNEXURE-II'!E$13:E$46,'ANNEXURE-I'!K$12:K$14))</f>
        <v>0</v>
      </c>
      <c r="I13" s="53">
        <f>((F13*H13)+G13)*12</f>
        <v>0</v>
      </c>
      <c r="J13" s="53">
        <f>IF(ISERROR(MATCH(E$13:E$46,'ANNEXURE-I'!AB$12:AB$14,0)),SUMIF('ANNEXURE-I'!F$12:F$14,'ANNEXURE-II'!E$13:E$46,'ANNEXURE-I'!N$12:N$14),SUMIF('ANNEXURE-I'!AB$12:AB$14,'ANNEXURE-II'!E$13:E$46,'ANNEXURE-I'!N$12:N$14))</f>
        <v>0</v>
      </c>
      <c r="K13" s="53">
        <f>((F13*J13)+G13)*12</f>
        <v>0</v>
      </c>
    </row>
    <row r="14" spans="1:11" ht="18.75" customHeight="1">
      <c r="A14" s="53">
        <v>2</v>
      </c>
      <c r="B14" s="53">
        <v>2</v>
      </c>
      <c r="C14" s="80">
        <v>15900</v>
      </c>
      <c r="D14" s="80" t="s">
        <v>19</v>
      </c>
      <c r="E14" s="80">
        <v>58500</v>
      </c>
      <c r="F14" s="53">
        <v>33150</v>
      </c>
      <c r="G14" s="53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14" s="53">
        <f>IF(ISERROR(MATCH(E$13:E$46,'ANNEXURE-I'!AB$12:AB$14,0)),SUMIF('ANNEXURE-I'!F$12:F$14,'ANNEXURE-II'!E$13:E$46,'ANNEXURE-I'!K$12:K$14),SUMIF('ANNEXURE-I'!AB$12:AB$14,'ANNEXURE-II'!E$13:E$46,'ANNEXURE-I'!K$12:K$14))</f>
        <v>0</v>
      </c>
      <c r="I14" s="53">
        <f aca="true" t="shared" si="0" ref="I14:I46">((F14*H14)+G14)*12</f>
        <v>0</v>
      </c>
      <c r="J14" s="53">
        <f>IF(ISERROR(MATCH(E$13:E$46,'ANNEXURE-I'!AB$12:AB$14,0)),SUMIF('ANNEXURE-I'!F$12:F$14,'ANNEXURE-II'!E$13:E$46,'ANNEXURE-I'!N$12:N$14),SUMIF('ANNEXURE-I'!AB$12:AB$14,'ANNEXURE-II'!E$13:E$46,'ANNEXURE-I'!N$12:N$14))</f>
        <v>0</v>
      </c>
      <c r="K14" s="53">
        <f aca="true" t="shared" si="1" ref="K14:K46">((F14*J14)+G14)*12</f>
        <v>0</v>
      </c>
    </row>
    <row r="15" spans="1:11" ht="18.75" customHeight="1">
      <c r="A15" s="53">
        <v>3</v>
      </c>
      <c r="B15" s="53">
        <v>3</v>
      </c>
      <c r="C15" s="80">
        <v>16600</v>
      </c>
      <c r="D15" s="80" t="s">
        <v>19</v>
      </c>
      <c r="E15" s="80">
        <v>60800</v>
      </c>
      <c r="F15" s="53">
        <v>34500</v>
      </c>
      <c r="G15" s="53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15" s="53">
        <f>IF(ISERROR(MATCH(E$13:E$46,'ANNEXURE-I'!AB$12:AB$14,0)),SUMIF('ANNEXURE-I'!F$12:F$14,'ANNEXURE-II'!E$13:E$46,'ANNEXURE-I'!K$12:K$14),SUMIF('ANNEXURE-I'!AB$12:AB$14,'ANNEXURE-II'!E$13:E$46,'ANNEXURE-I'!K$12:K$14))</f>
        <v>0</v>
      </c>
      <c r="I15" s="53">
        <f t="shared" si="0"/>
        <v>0</v>
      </c>
      <c r="J15" s="53">
        <f>IF(ISERROR(MATCH(E$13:E$46,'ANNEXURE-I'!AB$12:AB$14,0)),SUMIF('ANNEXURE-I'!F$12:F$14,'ANNEXURE-II'!E$13:E$46,'ANNEXURE-I'!N$12:N$14),SUMIF('ANNEXURE-I'!AB$12:AB$14,'ANNEXURE-II'!E$13:E$46,'ANNEXURE-I'!N$12:N$14))</f>
        <v>0</v>
      </c>
      <c r="K15" s="53">
        <f t="shared" si="1"/>
        <v>0</v>
      </c>
    </row>
    <row r="16" spans="1:11" ht="18.75" customHeight="1">
      <c r="A16" s="53">
        <v>4</v>
      </c>
      <c r="B16" s="53">
        <v>4</v>
      </c>
      <c r="C16" s="80">
        <v>18000</v>
      </c>
      <c r="D16" s="80" t="s">
        <v>19</v>
      </c>
      <c r="E16" s="80">
        <v>66000</v>
      </c>
      <c r="F16" s="53">
        <v>37450</v>
      </c>
      <c r="G16" s="53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16" s="53">
        <f>IF(ISERROR(MATCH(E$13:E$46,'ANNEXURE-I'!AB$12:AB$14,0)),SUMIF('ANNEXURE-I'!F$12:F$14,'ANNEXURE-II'!E$13:E$46,'ANNEXURE-I'!K$12:K$14),SUMIF('ANNEXURE-I'!AB$12:AB$14,'ANNEXURE-II'!E$13:E$46,'ANNEXURE-I'!K$12:K$14))</f>
        <v>0</v>
      </c>
      <c r="I16" s="53">
        <f t="shared" si="0"/>
        <v>0</v>
      </c>
      <c r="J16" s="53">
        <f>IF(ISERROR(MATCH(E$13:E$46,'ANNEXURE-I'!AB$12:AB$14,0)),SUMIF('ANNEXURE-I'!F$12:F$14,'ANNEXURE-II'!E$13:E$46,'ANNEXURE-I'!N$12:N$14),SUMIF('ANNEXURE-I'!AB$12:AB$14,'ANNEXURE-II'!E$13:E$46,'ANNEXURE-I'!N$12:N$14))</f>
        <v>0</v>
      </c>
      <c r="K16" s="53">
        <f t="shared" si="1"/>
        <v>0</v>
      </c>
    </row>
    <row r="17" spans="1:11" ht="18.75" customHeight="1">
      <c r="A17" s="53">
        <v>5</v>
      </c>
      <c r="B17" s="53">
        <v>5</v>
      </c>
      <c r="C17" s="80">
        <v>18200</v>
      </c>
      <c r="D17" s="80" t="s">
        <v>19</v>
      </c>
      <c r="E17" s="80">
        <v>67100</v>
      </c>
      <c r="F17" s="53">
        <v>38050</v>
      </c>
      <c r="G17" s="53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17" s="53">
        <f>IF(ISERROR(MATCH(E$13:E$46,'ANNEXURE-I'!AB$12:AB$14,0)),SUMIF('ANNEXURE-I'!F$12:F$14,'ANNEXURE-II'!E$13:E$46,'ANNEXURE-I'!K$12:K$14),SUMIF('ANNEXURE-I'!AB$12:AB$14,'ANNEXURE-II'!E$13:E$46,'ANNEXURE-I'!K$12:K$14))</f>
        <v>0</v>
      </c>
      <c r="I17" s="53">
        <f t="shared" si="0"/>
        <v>0</v>
      </c>
      <c r="J17" s="53">
        <f>IF(ISERROR(MATCH(E$13:E$46,'ANNEXURE-I'!AB$12:AB$14,0)),SUMIF('ANNEXURE-I'!F$12:F$14,'ANNEXURE-II'!E$13:E$46,'ANNEXURE-I'!N$12:N$14),SUMIF('ANNEXURE-I'!AB$12:AB$14,'ANNEXURE-II'!E$13:E$46,'ANNEXURE-I'!N$12:N$14))</f>
        <v>0</v>
      </c>
      <c r="K17" s="53">
        <f t="shared" si="1"/>
        <v>0</v>
      </c>
    </row>
    <row r="18" spans="1:11" ht="18.75" customHeight="1">
      <c r="A18" s="53">
        <v>6</v>
      </c>
      <c r="B18" s="53">
        <v>6</v>
      </c>
      <c r="C18" s="80">
        <v>18500</v>
      </c>
      <c r="D18" s="80" t="s">
        <v>19</v>
      </c>
      <c r="E18" s="80">
        <v>68000</v>
      </c>
      <c r="F18" s="53">
        <v>38550</v>
      </c>
      <c r="G18" s="53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18" s="53">
        <f>IF(ISERROR(MATCH(E$13:E$46,'ANNEXURE-I'!AB$12:AB$14,0)),SUMIF('ANNEXURE-I'!F$12:F$14,'ANNEXURE-II'!E$13:E$46,'ANNEXURE-I'!K$12:K$14),SUMIF('ANNEXURE-I'!AB$12:AB$14,'ANNEXURE-II'!E$13:E$46,'ANNEXURE-I'!K$12:K$14))</f>
        <v>0</v>
      </c>
      <c r="I18" s="53">
        <f t="shared" si="0"/>
        <v>0</v>
      </c>
      <c r="J18" s="53">
        <f>IF(ISERROR(MATCH(E$13:E$46,'ANNEXURE-I'!AB$12:AB$14,0)),SUMIF('ANNEXURE-I'!F$12:F$14,'ANNEXURE-II'!E$13:E$46,'ANNEXURE-I'!N$12:N$14),SUMIF('ANNEXURE-I'!AB$12:AB$14,'ANNEXURE-II'!E$13:E$46,'ANNEXURE-I'!N$12:N$14))</f>
        <v>0</v>
      </c>
      <c r="K18" s="53">
        <f t="shared" si="1"/>
        <v>0</v>
      </c>
    </row>
    <row r="19" spans="1:11" ht="18.75" customHeight="1">
      <c r="A19" s="53">
        <v>7</v>
      </c>
      <c r="B19" s="53">
        <v>7</v>
      </c>
      <c r="C19" s="80">
        <v>19000</v>
      </c>
      <c r="D19" s="80" t="s">
        <v>19</v>
      </c>
      <c r="E19" s="80">
        <v>69900</v>
      </c>
      <c r="F19" s="53">
        <v>39650</v>
      </c>
      <c r="G19" s="53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19" s="53">
        <f>IF(ISERROR(MATCH(E$13:E$46,'ANNEXURE-I'!AB$12:AB$14,0)),SUMIF('ANNEXURE-I'!F$12:F$14,'ANNEXURE-II'!E$13:E$46,'ANNEXURE-I'!K$12:K$14),SUMIF('ANNEXURE-I'!AB$12:AB$14,'ANNEXURE-II'!E$13:E$46,'ANNEXURE-I'!K$12:K$14))</f>
        <v>0</v>
      </c>
      <c r="I19" s="53">
        <f t="shared" si="0"/>
        <v>0</v>
      </c>
      <c r="J19" s="53">
        <f>IF(ISERROR(MATCH(E$13:E$46,'ANNEXURE-I'!AB$12:AB$14,0)),SUMIF('ANNEXURE-I'!F$12:F$14,'ANNEXURE-II'!E$13:E$46,'ANNEXURE-I'!N$12:N$14),SUMIF('ANNEXURE-I'!AB$12:AB$14,'ANNEXURE-II'!E$13:E$46,'ANNEXURE-I'!N$12:N$14))</f>
        <v>0</v>
      </c>
      <c r="K19" s="53">
        <f t="shared" si="1"/>
        <v>0</v>
      </c>
    </row>
    <row r="20" spans="1:11" ht="18.75" customHeight="1">
      <c r="A20" s="53">
        <v>8</v>
      </c>
      <c r="B20" s="53">
        <v>8</v>
      </c>
      <c r="C20" s="80">
        <v>19500</v>
      </c>
      <c r="D20" s="80" t="s">
        <v>19</v>
      </c>
      <c r="E20" s="80">
        <v>71900</v>
      </c>
      <c r="F20" s="53">
        <v>40750</v>
      </c>
      <c r="G20" s="53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20" s="53">
        <f>IF(ISERROR(MATCH(E$13:E$46,'ANNEXURE-I'!AB$12:AB$14,0)),SUMIF('ANNEXURE-I'!F$12:F$14,'ANNEXURE-II'!E$13:E$46,'ANNEXURE-I'!K$12:K$14),SUMIF('ANNEXURE-I'!AB$12:AB$14,'ANNEXURE-II'!E$13:E$46,'ANNEXURE-I'!K$12:K$14))</f>
        <v>0</v>
      </c>
      <c r="I20" s="53">
        <f t="shared" si="0"/>
        <v>0</v>
      </c>
      <c r="J20" s="53">
        <f>IF(ISERROR(MATCH(E$13:E$46,'ANNEXURE-I'!AB$12:AB$14,0)),SUMIF('ANNEXURE-I'!F$12:F$14,'ANNEXURE-II'!E$13:E$46,'ANNEXURE-I'!N$12:N$14),SUMIF('ANNEXURE-I'!AB$12:AB$14,'ANNEXURE-II'!E$13:E$46,'ANNEXURE-I'!N$12:N$14))</f>
        <v>0</v>
      </c>
      <c r="K20" s="53">
        <f t="shared" si="1"/>
        <v>0</v>
      </c>
    </row>
    <row r="21" spans="1:11" ht="18.75" customHeight="1">
      <c r="A21" s="53">
        <v>9</v>
      </c>
      <c r="B21" s="53">
        <v>9</v>
      </c>
      <c r="C21" s="80">
        <v>20000</v>
      </c>
      <c r="D21" s="80" t="s">
        <v>19</v>
      </c>
      <c r="E21" s="80">
        <v>73700</v>
      </c>
      <c r="F21" s="53">
        <v>41800</v>
      </c>
      <c r="G21" s="53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21" s="53">
        <f>IF(ISERROR(MATCH(E$13:E$46,'ANNEXURE-I'!AB$12:AB$14,0)),SUMIF('ANNEXURE-I'!F$12:F$14,'ANNEXURE-II'!E$13:E$46,'ANNEXURE-I'!K$12:K$14),SUMIF('ANNEXURE-I'!AB$12:AB$14,'ANNEXURE-II'!E$13:E$46,'ANNEXURE-I'!K$12:K$14))</f>
        <v>0</v>
      </c>
      <c r="I21" s="53">
        <f t="shared" si="0"/>
        <v>0</v>
      </c>
      <c r="J21" s="53">
        <f>IF(ISERROR(MATCH(E$13:E$46,'ANNEXURE-I'!AB$12:AB$14,0)),SUMIF('ANNEXURE-I'!F$12:F$14,'ANNEXURE-II'!E$13:E$46,'ANNEXURE-I'!N$12:N$14),SUMIF('ANNEXURE-I'!AB$12:AB$14,'ANNEXURE-II'!E$13:E$46,'ANNEXURE-I'!N$12:N$14))</f>
        <v>0</v>
      </c>
      <c r="K21" s="53">
        <f t="shared" si="1"/>
        <v>0</v>
      </c>
    </row>
    <row r="22" spans="1:11" ht="18.75" customHeight="1">
      <c r="A22" s="53">
        <v>10</v>
      </c>
      <c r="B22" s="53">
        <v>10</v>
      </c>
      <c r="C22" s="80">
        <v>20600</v>
      </c>
      <c r="D22" s="80" t="s">
        <v>19</v>
      </c>
      <c r="E22" s="80" t="s">
        <v>206</v>
      </c>
      <c r="F22" s="53">
        <v>43050</v>
      </c>
      <c r="G22" s="53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22" s="53">
        <f>IF(ISERROR(MATCH(E$13:E$46,'ANNEXURE-I'!AB$12:AB$14,0)),SUMIF('ANNEXURE-I'!F$12:F$14,'ANNEXURE-II'!E$13:E$46,'ANNEXURE-I'!K$12:K$14),SUMIF('ANNEXURE-I'!AB$12:AB$14,'ANNEXURE-II'!E$13:E$46,'ANNEXURE-I'!K$12:K$14))</f>
        <v>0</v>
      </c>
      <c r="I22" s="53">
        <f t="shared" si="0"/>
        <v>0</v>
      </c>
      <c r="J22" s="53">
        <f>IF(ISERROR(MATCH(E$13:E$46,'ANNEXURE-I'!AB$12:AB$14,0)),SUMIF('ANNEXURE-I'!F$12:F$14,'ANNEXURE-II'!E$13:E$46,'ANNEXURE-I'!N$12:N$14),SUMIF('ANNEXURE-I'!AB$12:AB$14,'ANNEXURE-II'!E$13:E$46,'ANNEXURE-I'!N$12:N$14))</f>
        <v>0</v>
      </c>
      <c r="K22" s="53">
        <f t="shared" si="1"/>
        <v>0</v>
      </c>
    </row>
    <row r="23" spans="1:11" ht="18.75" customHeight="1">
      <c r="A23" s="53">
        <v>11</v>
      </c>
      <c r="B23" s="53">
        <v>10</v>
      </c>
      <c r="C23" s="80">
        <v>20600</v>
      </c>
      <c r="D23" s="80" t="s">
        <v>19</v>
      </c>
      <c r="E23" s="80" t="s">
        <v>207</v>
      </c>
      <c r="F23" s="53">
        <v>43050</v>
      </c>
      <c r="G23" s="53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23" s="53">
        <f>IF(ISERROR(MATCH(E$13:E$46,'ANNEXURE-I'!AB$12:AB$14,0)),SUMIF('ANNEXURE-I'!F$12:F$14,'ANNEXURE-II'!E$13:E$46,'ANNEXURE-I'!K$12:K$14),SUMIF('ANNEXURE-I'!AB$12:AB$14,'ANNEXURE-II'!E$13:E$46,'ANNEXURE-I'!K$12:K$14))</f>
        <v>0</v>
      </c>
      <c r="I23" s="53">
        <f t="shared" si="0"/>
        <v>0</v>
      </c>
      <c r="J23" s="53">
        <f>IF(ISERROR(MATCH(E$13:E$46,'ANNEXURE-I'!AB$12:AB$14,0)),SUMIF('ANNEXURE-I'!F$12:F$14,'ANNEXURE-II'!E$13:E$46,'ANNEXURE-I'!N$12:N$14),SUMIF('ANNEXURE-I'!AB$12:AB$14,'ANNEXURE-II'!E$13:E$46,'ANNEXURE-I'!N$12:N$14))</f>
        <v>0</v>
      </c>
      <c r="K23" s="53">
        <f t="shared" si="1"/>
        <v>0</v>
      </c>
    </row>
    <row r="24" spans="1:11" ht="18.75" customHeight="1">
      <c r="A24" s="53">
        <v>12</v>
      </c>
      <c r="B24" s="53">
        <v>11</v>
      </c>
      <c r="C24" s="80">
        <v>35400</v>
      </c>
      <c r="D24" s="80" t="s">
        <v>19</v>
      </c>
      <c r="E24" s="80">
        <v>130400</v>
      </c>
      <c r="F24" s="53">
        <v>73900</v>
      </c>
      <c r="G24" s="53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24" s="53">
        <f>IF(ISERROR(MATCH(E$13:E$46,'ANNEXURE-I'!AB$12:AB$14,0)),SUMIF('ANNEXURE-I'!F$12:F$14,'ANNEXURE-II'!E$13:E$46,'ANNEXURE-I'!K$12:K$14),SUMIF('ANNEXURE-I'!AB$12:AB$14,'ANNEXURE-II'!E$13:E$46,'ANNEXURE-I'!K$12:K$14))</f>
        <v>0</v>
      </c>
      <c r="I24" s="53">
        <f t="shared" si="0"/>
        <v>0</v>
      </c>
      <c r="J24" s="53">
        <f>IF(ISERROR(MATCH(E$13:E$46,'ANNEXURE-I'!AB$12:AB$14,0)),SUMIF('ANNEXURE-I'!F$12:F$14,'ANNEXURE-II'!E$13:E$46,'ANNEXURE-I'!N$12:N$14),SUMIF('ANNEXURE-I'!AB$12:AB$14,'ANNEXURE-II'!E$13:E$46,'ANNEXURE-I'!N$12:N$14))</f>
        <v>0</v>
      </c>
      <c r="K24" s="53">
        <f t="shared" si="1"/>
        <v>0</v>
      </c>
    </row>
    <row r="25" spans="1:11" ht="18.75" customHeight="1">
      <c r="A25" s="53">
        <v>13</v>
      </c>
      <c r="B25" s="53">
        <v>12</v>
      </c>
      <c r="C25" s="80">
        <v>35600</v>
      </c>
      <c r="D25" s="80" t="s">
        <v>19</v>
      </c>
      <c r="E25" s="80">
        <v>130800</v>
      </c>
      <c r="F25" s="53">
        <v>74200</v>
      </c>
      <c r="G25" s="53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25" s="53">
        <f>IF(ISERROR(MATCH(E$13:E$46,'ANNEXURE-I'!AB$12:AB$14,0)),SUMIF('ANNEXURE-I'!F$12:F$14,'ANNEXURE-II'!E$13:E$46,'ANNEXURE-I'!K$12:K$14),SUMIF('ANNEXURE-I'!AB$12:AB$14,'ANNEXURE-II'!E$13:E$46,'ANNEXURE-I'!K$12:K$14))</f>
        <v>0</v>
      </c>
      <c r="I25" s="53">
        <f t="shared" si="0"/>
        <v>0</v>
      </c>
      <c r="J25" s="53">
        <f>IF(ISERROR(MATCH(E$13:E$46,'ANNEXURE-I'!AB$12:AB$14,0)),SUMIF('ANNEXURE-I'!F$12:F$14,'ANNEXURE-II'!E$13:E$46,'ANNEXURE-I'!N$12:N$14),SUMIF('ANNEXURE-I'!AB$12:AB$14,'ANNEXURE-II'!E$13:E$46,'ANNEXURE-I'!N$12:N$14))</f>
        <v>0</v>
      </c>
      <c r="K25" s="53">
        <f t="shared" si="1"/>
        <v>0</v>
      </c>
    </row>
    <row r="26" spans="1:11" ht="18.75" customHeight="1">
      <c r="A26" s="53">
        <v>14</v>
      </c>
      <c r="B26" s="53">
        <v>13</v>
      </c>
      <c r="C26" s="80">
        <v>35900</v>
      </c>
      <c r="D26" s="80" t="s">
        <v>19</v>
      </c>
      <c r="E26" s="80">
        <v>131500</v>
      </c>
      <c r="F26" s="53">
        <v>74700</v>
      </c>
      <c r="G26" s="53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26" s="53">
        <f>IF(ISERROR(MATCH(E$13:E$46,'ANNEXURE-I'!AB$12:AB$14,0)),SUMIF('ANNEXURE-I'!F$12:F$14,'ANNEXURE-II'!E$13:E$46,'ANNEXURE-I'!K$12:K$14),SUMIF('ANNEXURE-I'!AB$12:AB$14,'ANNEXURE-II'!E$13:E$46,'ANNEXURE-I'!K$12:K$14))</f>
        <v>0</v>
      </c>
      <c r="I26" s="53">
        <f t="shared" si="0"/>
        <v>0</v>
      </c>
      <c r="J26" s="53">
        <f>IF(ISERROR(MATCH(E$13:E$46,'ANNEXURE-I'!AB$12:AB$14,0)),SUMIF('ANNEXURE-I'!F$12:F$14,'ANNEXURE-II'!E$13:E$46,'ANNEXURE-I'!N$12:N$14),SUMIF('ANNEXURE-I'!AB$12:AB$14,'ANNEXURE-II'!E$13:E$46,'ANNEXURE-I'!N$12:N$14))</f>
        <v>0</v>
      </c>
      <c r="K26" s="53">
        <f t="shared" si="1"/>
        <v>0</v>
      </c>
    </row>
    <row r="27" spans="1:11" ht="18.75" customHeight="1">
      <c r="A27" s="53">
        <v>15</v>
      </c>
      <c r="B27" s="53">
        <v>14</v>
      </c>
      <c r="C27" s="80">
        <v>36000</v>
      </c>
      <c r="D27" s="80" t="s">
        <v>19</v>
      </c>
      <c r="E27" s="80">
        <v>132000</v>
      </c>
      <c r="F27" s="53">
        <v>75000</v>
      </c>
      <c r="G27" s="53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27" s="53">
        <f>IF(ISERROR(MATCH(E$13:E$46,'ANNEXURE-I'!AB$12:AB$14,0)),SUMIF('ANNEXURE-I'!F$12:F$14,'ANNEXURE-II'!E$13:E$46,'ANNEXURE-I'!K$12:K$14),SUMIF('ANNEXURE-I'!AB$12:AB$14,'ANNEXURE-II'!E$13:E$46,'ANNEXURE-I'!K$12:K$14))</f>
        <v>0</v>
      </c>
      <c r="I27" s="53">
        <f t="shared" si="0"/>
        <v>0</v>
      </c>
      <c r="J27" s="53">
        <f>IF(ISERROR(MATCH(E$13:E$46,'ANNEXURE-I'!AB$12:AB$14,0)),SUMIF('ANNEXURE-I'!F$12:F$14,'ANNEXURE-II'!E$13:E$46,'ANNEXURE-I'!N$12:N$14),SUMIF('ANNEXURE-I'!AB$12:AB$14,'ANNEXURE-II'!E$13:E$46,'ANNEXURE-I'!N$12:N$14))</f>
        <v>0</v>
      </c>
      <c r="K27" s="53">
        <f t="shared" si="1"/>
        <v>0</v>
      </c>
    </row>
    <row r="28" spans="1:11" ht="18.75" customHeight="1">
      <c r="A28" s="53">
        <v>16</v>
      </c>
      <c r="B28" s="53">
        <v>15</v>
      </c>
      <c r="C28" s="80">
        <v>36200</v>
      </c>
      <c r="D28" s="80" t="s">
        <v>19</v>
      </c>
      <c r="E28" s="80">
        <v>133100</v>
      </c>
      <c r="F28" s="53">
        <v>75500</v>
      </c>
      <c r="G28" s="53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28" s="53">
        <f>IF(ISERROR(MATCH(E$13:E$46,'ANNEXURE-I'!AB$12:AB$14,0)),SUMIF('ANNEXURE-I'!F$12:F$14,'ANNEXURE-II'!E$13:E$46,'ANNEXURE-I'!K$12:K$14),SUMIF('ANNEXURE-I'!AB$12:AB$14,'ANNEXURE-II'!E$13:E$46,'ANNEXURE-I'!K$12:K$14))</f>
        <v>0</v>
      </c>
      <c r="I28" s="53">
        <f t="shared" si="0"/>
        <v>0</v>
      </c>
      <c r="J28" s="53">
        <f>IF(ISERROR(MATCH(E$13:E$46,'ANNEXURE-I'!AB$12:AB$14,0)),SUMIF('ANNEXURE-I'!F$12:F$14,'ANNEXURE-II'!E$13:E$46,'ANNEXURE-I'!N$12:N$14),SUMIF('ANNEXURE-I'!AB$12:AB$14,'ANNEXURE-II'!E$13:E$46,'ANNEXURE-I'!N$12:N$14))</f>
        <v>0</v>
      </c>
      <c r="K28" s="53">
        <f t="shared" si="1"/>
        <v>0</v>
      </c>
    </row>
    <row r="29" spans="1:11" ht="18.75" customHeight="1">
      <c r="A29" s="53">
        <v>17</v>
      </c>
      <c r="B29" s="53">
        <v>16</v>
      </c>
      <c r="C29" s="80">
        <v>36400</v>
      </c>
      <c r="D29" s="80" t="s">
        <v>19</v>
      </c>
      <c r="E29" s="80">
        <v>134200</v>
      </c>
      <c r="F29" s="53">
        <v>76050</v>
      </c>
      <c r="G29" s="53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29" s="53">
        <f>IF(ISERROR(MATCH(E$13:E$46,'ANNEXURE-I'!AB$12:AB$14,0)),SUMIF('ANNEXURE-I'!F$12:F$14,'ANNEXURE-II'!E$13:E$46,'ANNEXURE-I'!K$12:K$14),SUMIF('ANNEXURE-I'!AB$12:AB$14,'ANNEXURE-II'!E$13:E$46,'ANNEXURE-I'!K$12:K$14))</f>
        <v>0</v>
      </c>
      <c r="I29" s="53">
        <f t="shared" si="0"/>
        <v>0</v>
      </c>
      <c r="J29" s="53">
        <f>IF(ISERROR(MATCH(E$13:E$46,'ANNEXURE-I'!AB$12:AB$14,0)),SUMIF('ANNEXURE-I'!F$12:F$14,'ANNEXURE-II'!E$13:E$46,'ANNEXURE-I'!N$12:N$14),SUMIF('ANNEXURE-I'!AB$12:AB$14,'ANNEXURE-II'!E$13:E$46,'ANNEXURE-I'!N$12:N$14))</f>
        <v>0</v>
      </c>
      <c r="K29" s="53">
        <f t="shared" si="1"/>
        <v>0</v>
      </c>
    </row>
    <row r="30" spans="1:11" ht="18.75" customHeight="1">
      <c r="A30" s="53">
        <v>18</v>
      </c>
      <c r="B30" s="53">
        <v>17</v>
      </c>
      <c r="C30" s="80">
        <v>36700</v>
      </c>
      <c r="D30" s="80" t="s">
        <v>19</v>
      </c>
      <c r="E30" s="80">
        <v>134700</v>
      </c>
      <c r="F30" s="53">
        <v>76450</v>
      </c>
      <c r="G30" s="53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30" s="53">
        <f>IF(ISERROR(MATCH(E$13:E$46,'ANNEXURE-I'!AB$12:AB$14,0)),SUMIF('ANNEXURE-I'!F$12:F$14,'ANNEXURE-II'!E$13:E$46,'ANNEXURE-I'!K$12:K$14),SUMIF('ANNEXURE-I'!AB$12:AB$14,'ANNEXURE-II'!E$13:E$46,'ANNEXURE-I'!K$12:K$14))</f>
        <v>0</v>
      </c>
      <c r="I30" s="53">
        <f t="shared" si="0"/>
        <v>0</v>
      </c>
      <c r="J30" s="53">
        <f>IF(ISERROR(MATCH(E$13:E$46,'ANNEXURE-I'!AB$12:AB$14,0)),SUMIF('ANNEXURE-I'!F$12:F$14,'ANNEXURE-II'!E$13:E$46,'ANNEXURE-I'!N$12:N$14),SUMIF('ANNEXURE-I'!AB$12:AB$14,'ANNEXURE-II'!E$13:E$46,'ANNEXURE-I'!N$12:N$14))</f>
        <v>0</v>
      </c>
      <c r="K30" s="53">
        <f t="shared" si="1"/>
        <v>0</v>
      </c>
    </row>
    <row r="31" spans="1:11" ht="18.75" customHeight="1">
      <c r="A31" s="53">
        <v>19</v>
      </c>
      <c r="B31" s="53">
        <v>18</v>
      </c>
      <c r="C31" s="80">
        <v>36900</v>
      </c>
      <c r="D31" s="80" t="s">
        <v>19</v>
      </c>
      <c r="E31" s="80" t="s">
        <v>208</v>
      </c>
      <c r="F31" s="53">
        <v>76750</v>
      </c>
      <c r="G31" s="53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31" s="53">
        <f>IF(ISERROR(MATCH(E$13:E$46,'ANNEXURE-I'!AB$12:AB$14,0)),SUMIF('ANNEXURE-I'!F$12:F$14,'ANNEXURE-II'!E$13:E$46,'ANNEXURE-I'!K$12:K$14),SUMIF('ANNEXURE-I'!AB$12:AB$14,'ANNEXURE-II'!E$13:E$46,'ANNEXURE-I'!K$12:K$14))</f>
        <v>0</v>
      </c>
      <c r="I31" s="53">
        <f t="shared" si="0"/>
        <v>0</v>
      </c>
      <c r="J31" s="53">
        <f>IF(ISERROR(MATCH(E$13:E$46,'ANNEXURE-I'!AB$12:AB$14,0)),SUMIF('ANNEXURE-I'!F$12:F$14,'ANNEXURE-II'!E$13:E$46,'ANNEXURE-I'!N$12:N$14),SUMIF('ANNEXURE-I'!AB$12:AB$14,'ANNEXURE-II'!E$13:E$46,'ANNEXURE-I'!N$12:N$14))</f>
        <v>0</v>
      </c>
      <c r="K31" s="53">
        <f t="shared" si="1"/>
        <v>0</v>
      </c>
    </row>
    <row r="32" spans="1:11" ht="18.75" customHeight="1">
      <c r="A32" s="53">
        <v>20</v>
      </c>
      <c r="B32" s="53">
        <v>18</v>
      </c>
      <c r="C32" s="80">
        <v>36900</v>
      </c>
      <c r="D32" s="80" t="s">
        <v>19</v>
      </c>
      <c r="E32" s="80" t="s">
        <v>209</v>
      </c>
      <c r="F32" s="53">
        <v>76750</v>
      </c>
      <c r="G32" s="53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32" s="53">
        <f>IF(ISERROR(MATCH(E$13:E$46,'ANNEXURE-I'!AB$12:AB$14,0)),SUMIF('ANNEXURE-I'!F$12:F$14,'ANNEXURE-II'!E$13:E$46,'ANNEXURE-I'!K$12:K$14),SUMIF('ANNEXURE-I'!AB$12:AB$14,'ANNEXURE-II'!E$13:E$46,'ANNEXURE-I'!K$12:K$14))</f>
        <v>0</v>
      </c>
      <c r="I32" s="53">
        <f t="shared" si="0"/>
        <v>0</v>
      </c>
      <c r="J32" s="53">
        <f>IF(ISERROR(MATCH(E$13:E$46,'ANNEXURE-I'!AB$12:AB$14,0)),SUMIF('ANNEXURE-I'!F$12:F$14,'ANNEXURE-II'!E$13:E$46,'ANNEXURE-I'!N$12:N$14),SUMIF('ANNEXURE-I'!AB$12:AB$14,'ANNEXURE-II'!E$13:E$46,'ANNEXURE-I'!N$12:N$14))</f>
        <v>0</v>
      </c>
      <c r="K32" s="53">
        <f t="shared" si="1"/>
        <v>0</v>
      </c>
    </row>
    <row r="33" spans="1:11" ht="18.75" customHeight="1">
      <c r="A33" s="53">
        <v>21</v>
      </c>
      <c r="B33" s="53">
        <v>19</v>
      </c>
      <c r="C33" s="80">
        <v>37200</v>
      </c>
      <c r="D33" s="80" t="s">
        <v>19</v>
      </c>
      <c r="E33" s="80">
        <v>136300</v>
      </c>
      <c r="F33" s="53">
        <v>77400</v>
      </c>
      <c r="G33" s="53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33" s="53">
        <f>IF(ISERROR(MATCH(E$13:E$46,'ANNEXURE-I'!AB$12:AB$14,0)),SUMIF('ANNEXURE-I'!F$12:F$14,'ANNEXURE-II'!E$13:E$46,'ANNEXURE-I'!K$12:K$14),SUMIF('ANNEXURE-I'!AB$12:AB$14,'ANNEXURE-II'!E$13:E$46,'ANNEXURE-I'!K$12:K$14))</f>
        <v>0</v>
      </c>
      <c r="I33" s="53">
        <f t="shared" si="0"/>
        <v>0</v>
      </c>
      <c r="J33" s="53">
        <f>IF(ISERROR(MATCH(E$13:E$46,'ANNEXURE-I'!AB$12:AB$14,0)),SUMIF('ANNEXURE-I'!F$12:F$14,'ANNEXURE-II'!E$13:E$46,'ANNEXURE-I'!N$12:N$14),SUMIF('ANNEXURE-I'!AB$12:AB$14,'ANNEXURE-II'!E$13:E$46,'ANNEXURE-I'!N$12:N$14))</f>
        <v>0</v>
      </c>
      <c r="K33" s="53">
        <f t="shared" si="1"/>
        <v>0</v>
      </c>
    </row>
    <row r="34" spans="1:11" ht="18.75" customHeight="1">
      <c r="A34" s="53">
        <v>22</v>
      </c>
      <c r="B34" s="53">
        <v>20</v>
      </c>
      <c r="C34" s="80">
        <v>37700</v>
      </c>
      <c r="D34" s="80" t="s">
        <v>19</v>
      </c>
      <c r="E34" s="80">
        <v>138500</v>
      </c>
      <c r="F34" s="53">
        <v>78600</v>
      </c>
      <c r="G34" s="53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34" s="53">
        <f>IF(ISERROR(MATCH(E$13:E$46,'ANNEXURE-I'!AB$12:AB$14,0)),SUMIF('ANNEXURE-I'!F$12:F$14,'ANNEXURE-II'!E$13:E$46,'ANNEXURE-I'!K$12:K$14),SUMIF('ANNEXURE-I'!AB$12:AB$14,'ANNEXURE-II'!E$13:E$46,'ANNEXURE-I'!K$12:K$14))</f>
        <v>0</v>
      </c>
      <c r="I34" s="53">
        <f t="shared" si="0"/>
        <v>0</v>
      </c>
      <c r="J34" s="53">
        <f>IF(ISERROR(MATCH(E$13:E$46,'ANNEXURE-I'!AB$12:AB$14,0)),SUMIF('ANNEXURE-I'!F$12:F$14,'ANNEXURE-II'!E$13:E$46,'ANNEXURE-I'!N$12:N$14),SUMIF('ANNEXURE-I'!AB$12:AB$14,'ANNEXURE-II'!E$13:E$46,'ANNEXURE-I'!N$12:N$14))</f>
        <v>0</v>
      </c>
      <c r="K34" s="53">
        <f t="shared" si="1"/>
        <v>0</v>
      </c>
    </row>
    <row r="35" spans="1:11" ht="18.75" customHeight="1">
      <c r="A35" s="53">
        <v>23</v>
      </c>
      <c r="B35" s="53">
        <v>21</v>
      </c>
      <c r="C35" s="80">
        <v>55500</v>
      </c>
      <c r="D35" s="80" t="s">
        <v>19</v>
      </c>
      <c r="E35" s="80">
        <v>203700</v>
      </c>
      <c r="F35" s="53">
        <v>115600</v>
      </c>
      <c r="G35" s="53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35" s="53">
        <f>IF(ISERROR(MATCH(E$13:E$46,'ANNEXURE-I'!AB$12:AB$14,0)),SUMIF('ANNEXURE-I'!F$12:F$14,'ANNEXURE-II'!E$13:E$46,'ANNEXURE-I'!K$12:K$14),SUMIF('ANNEXURE-I'!AB$12:AB$14,'ANNEXURE-II'!E$13:E$46,'ANNEXURE-I'!K$12:K$14))</f>
        <v>0</v>
      </c>
      <c r="I35" s="53">
        <f t="shared" si="0"/>
        <v>0</v>
      </c>
      <c r="J35" s="53">
        <f>IF(ISERROR(MATCH(E$13:E$46,'ANNEXURE-I'!AB$12:AB$14,0)),SUMIF('ANNEXURE-I'!F$12:F$14,'ANNEXURE-II'!E$13:E$46,'ANNEXURE-I'!N$12:N$14),SUMIF('ANNEXURE-I'!AB$12:AB$14,'ANNEXURE-II'!E$13:E$46,'ANNEXURE-I'!N$12:N$14))</f>
        <v>0</v>
      </c>
      <c r="K35" s="53">
        <f t="shared" si="1"/>
        <v>0</v>
      </c>
    </row>
    <row r="36" spans="1:11" ht="18.75" customHeight="1">
      <c r="A36" s="53">
        <v>24</v>
      </c>
      <c r="B36" s="53">
        <v>22</v>
      </c>
      <c r="C36" s="80">
        <v>56100</v>
      </c>
      <c r="D36" s="80" t="s">
        <v>19</v>
      </c>
      <c r="E36" s="80">
        <v>205700</v>
      </c>
      <c r="F36" s="53">
        <v>116800</v>
      </c>
      <c r="G36" s="53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36" s="53">
        <f>IF(ISERROR(MATCH(E$13:E$46,'ANNEXURE-I'!AB$12:AB$14,0)),SUMIF('ANNEXURE-I'!F$12:F$14,'ANNEXURE-II'!E$13:E$46,'ANNEXURE-I'!K$12:K$14),SUMIF('ANNEXURE-I'!AB$12:AB$14,'ANNEXURE-II'!E$13:E$46,'ANNEXURE-I'!K$12:K$14))</f>
        <v>0</v>
      </c>
      <c r="I36" s="53">
        <f t="shared" si="0"/>
        <v>0</v>
      </c>
      <c r="J36" s="53">
        <f>IF(ISERROR(MATCH(E$13:E$46,'ANNEXURE-I'!AB$12:AB$14,0)),SUMIF('ANNEXURE-I'!F$12:F$14,'ANNEXURE-II'!E$13:E$46,'ANNEXURE-I'!N$12:N$14),SUMIF('ANNEXURE-I'!AB$12:AB$14,'ANNEXURE-II'!E$13:E$46,'ANNEXURE-I'!N$12:N$14))</f>
        <v>0</v>
      </c>
      <c r="K36" s="53">
        <f t="shared" si="1"/>
        <v>0</v>
      </c>
    </row>
    <row r="37" spans="1:11" ht="18.75" customHeight="1">
      <c r="A37" s="53">
        <v>25</v>
      </c>
      <c r="B37" s="53">
        <v>23</v>
      </c>
      <c r="C37" s="80">
        <v>56900</v>
      </c>
      <c r="D37" s="80" t="s">
        <v>19</v>
      </c>
      <c r="E37" s="80">
        <v>209200</v>
      </c>
      <c r="F37" s="53">
        <v>118700</v>
      </c>
      <c r="G37" s="53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37" s="53">
        <f>IF(ISERROR(MATCH(E$13:E$46,'ANNEXURE-I'!AB$12:AB$14,0)),SUMIF('ANNEXURE-I'!F$12:F$14,'ANNEXURE-II'!E$13:E$46,'ANNEXURE-I'!K$12:K$14),SUMIF('ANNEXURE-I'!AB$12:AB$14,'ANNEXURE-II'!E$13:E$46,'ANNEXURE-I'!K$12:K$14))</f>
        <v>0</v>
      </c>
      <c r="I37" s="53">
        <f t="shared" si="0"/>
        <v>0</v>
      </c>
      <c r="J37" s="53">
        <f>IF(ISERROR(MATCH(E$13:E$46,'ANNEXURE-I'!AB$12:AB$14,0)),SUMIF('ANNEXURE-I'!F$12:F$14,'ANNEXURE-II'!E$13:E$46,'ANNEXURE-I'!N$12:N$14),SUMIF('ANNEXURE-I'!AB$12:AB$14,'ANNEXURE-II'!E$13:E$46,'ANNEXURE-I'!N$12:N$14))</f>
        <v>0</v>
      </c>
      <c r="K37" s="53">
        <f t="shared" si="1"/>
        <v>0</v>
      </c>
    </row>
    <row r="38" spans="1:11" ht="18.75" customHeight="1">
      <c r="A38" s="53">
        <v>26</v>
      </c>
      <c r="B38" s="53">
        <v>24</v>
      </c>
      <c r="C38" s="80">
        <v>57700</v>
      </c>
      <c r="D38" s="80" t="s">
        <v>19</v>
      </c>
      <c r="E38" s="80">
        <v>211500</v>
      </c>
      <c r="F38" s="53">
        <v>120050</v>
      </c>
      <c r="G38" s="53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38" s="53">
        <f>IF(ISERROR(MATCH(E$13:E$46,'ANNEXURE-I'!AB$12:AB$14,0)),SUMIF('ANNEXURE-I'!F$12:F$14,'ANNEXURE-II'!E$13:E$46,'ANNEXURE-I'!K$12:K$14),SUMIF('ANNEXURE-I'!AB$12:AB$14,'ANNEXURE-II'!E$13:E$46,'ANNEXURE-I'!K$12:K$14))</f>
        <v>0</v>
      </c>
      <c r="I38" s="53">
        <f t="shared" si="0"/>
        <v>0</v>
      </c>
      <c r="J38" s="53">
        <f>IF(ISERROR(MATCH(E$13:E$46,'ANNEXURE-I'!AB$12:AB$14,0)),SUMIF('ANNEXURE-I'!F$12:F$14,'ANNEXURE-II'!E$13:E$46,'ANNEXURE-I'!N$12:N$14),SUMIF('ANNEXURE-I'!AB$12:AB$14,'ANNEXURE-II'!E$13:E$46,'ANNEXURE-I'!N$12:N$14))</f>
        <v>0</v>
      </c>
      <c r="K38" s="53">
        <f t="shared" si="1"/>
        <v>0</v>
      </c>
    </row>
    <row r="39" spans="1:11" ht="18.75" customHeight="1">
      <c r="A39" s="53">
        <v>27</v>
      </c>
      <c r="B39" s="53">
        <v>25</v>
      </c>
      <c r="C39" s="80">
        <v>59300</v>
      </c>
      <c r="D39" s="80" t="s">
        <v>19</v>
      </c>
      <c r="E39" s="80">
        <v>217600</v>
      </c>
      <c r="F39" s="53">
        <v>123500</v>
      </c>
      <c r="G39" s="53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39" s="53">
        <f>IF(ISERROR(MATCH(E$13:E$46,'ANNEXURE-I'!AB$12:AB$14,0)),SUMIF('ANNEXURE-I'!F$12:F$14,'ANNEXURE-II'!E$13:E$46,'ANNEXURE-I'!K$12:K$14),SUMIF('ANNEXURE-I'!AB$12:AB$14,'ANNEXURE-II'!E$13:E$46,'ANNEXURE-I'!K$12:K$14))</f>
        <v>0</v>
      </c>
      <c r="I39" s="53">
        <f t="shared" si="0"/>
        <v>0</v>
      </c>
      <c r="J39" s="53">
        <f>IF(ISERROR(MATCH(E$13:E$46,'ANNEXURE-I'!AB$12:AB$14,0)),SUMIF('ANNEXURE-I'!F$12:F$14,'ANNEXURE-II'!E$13:E$46,'ANNEXURE-I'!N$12:N$14),SUMIF('ANNEXURE-I'!AB$12:AB$14,'ANNEXURE-II'!E$13:E$46,'ANNEXURE-I'!N$12:N$14))</f>
        <v>0</v>
      </c>
      <c r="K39" s="53">
        <f t="shared" si="1"/>
        <v>0</v>
      </c>
    </row>
    <row r="40" spans="1:11" ht="18.75" customHeight="1">
      <c r="A40" s="53">
        <v>28</v>
      </c>
      <c r="B40" s="53">
        <v>26</v>
      </c>
      <c r="C40" s="80">
        <v>61900</v>
      </c>
      <c r="D40" s="80" t="s">
        <v>19</v>
      </c>
      <c r="E40" s="80">
        <v>228100</v>
      </c>
      <c r="F40" s="53">
        <v>129300</v>
      </c>
      <c r="G40" s="53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40" s="53">
        <f>IF(ISERROR(MATCH(E$13:E$46,'ANNEXURE-I'!AB$12:AB$14,0)),SUMIF('ANNEXURE-I'!F$12:F$14,'ANNEXURE-II'!E$13:E$46,'ANNEXURE-I'!K$12:K$14),SUMIF('ANNEXURE-I'!AB$12:AB$14,'ANNEXURE-II'!E$13:E$46,'ANNEXURE-I'!K$12:K$14))</f>
        <v>0</v>
      </c>
      <c r="I40" s="53">
        <f t="shared" si="0"/>
        <v>0</v>
      </c>
      <c r="J40" s="53">
        <f>IF(ISERROR(MATCH(E$13:E$46,'ANNEXURE-I'!AB$12:AB$14,0)),SUMIF('ANNEXURE-I'!F$12:F$14,'ANNEXURE-II'!E$13:E$46,'ANNEXURE-I'!N$12:N$14),SUMIF('ANNEXURE-I'!AB$12:AB$14,'ANNEXURE-II'!E$13:E$46,'ANNEXURE-I'!N$12:N$14))</f>
        <v>0</v>
      </c>
      <c r="K40" s="53">
        <f t="shared" si="1"/>
        <v>0</v>
      </c>
    </row>
    <row r="41" spans="1:11" ht="18.75" customHeight="1">
      <c r="A41" s="53">
        <v>29</v>
      </c>
      <c r="B41" s="53">
        <v>27</v>
      </c>
      <c r="C41" s="80">
        <v>62200</v>
      </c>
      <c r="D41" s="80" t="s">
        <v>19</v>
      </c>
      <c r="E41" s="80">
        <v>228700</v>
      </c>
      <c r="F41" s="53">
        <v>129700</v>
      </c>
      <c r="G41" s="53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41" s="53">
        <f>IF(ISERROR(MATCH(E$13:E$46,'ANNEXURE-I'!AB$12:AB$14,0)),SUMIF('ANNEXURE-I'!F$12:F$14,'ANNEXURE-II'!E$13:E$46,'ANNEXURE-I'!K$12:K$14),SUMIF('ANNEXURE-I'!AB$12:AB$14,'ANNEXURE-II'!E$13:E$46,'ANNEXURE-I'!K$12:K$14))</f>
        <v>0</v>
      </c>
      <c r="I41" s="53">
        <f t="shared" si="0"/>
        <v>0</v>
      </c>
      <c r="J41" s="53">
        <f>IF(ISERROR(MATCH(E$13:E$46,'ANNEXURE-I'!AB$12:AB$14,0)),SUMIF('ANNEXURE-I'!F$12:F$14,'ANNEXURE-II'!E$13:E$46,'ANNEXURE-I'!N$12:N$14),SUMIF('ANNEXURE-I'!AB$12:AB$14,'ANNEXURE-II'!E$13:E$46,'ANNEXURE-I'!N$12:N$14))</f>
        <v>0</v>
      </c>
      <c r="K41" s="53">
        <f t="shared" si="1"/>
        <v>0</v>
      </c>
    </row>
    <row r="42" spans="1:11" ht="18.75" customHeight="1">
      <c r="A42" s="53">
        <v>30</v>
      </c>
      <c r="B42" s="53">
        <v>28</v>
      </c>
      <c r="C42" s="80">
        <v>123100</v>
      </c>
      <c r="D42" s="80" t="s">
        <v>19</v>
      </c>
      <c r="E42" s="80">
        <v>250400</v>
      </c>
      <c r="F42" s="53">
        <v>169500</v>
      </c>
      <c r="G42" s="53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42" s="53">
        <f>IF(ISERROR(MATCH(E$13:E$46,'ANNEXURE-I'!AB$12:AB$14,0)),SUMIF('ANNEXURE-I'!F$12:F$14,'ANNEXURE-II'!E$13:E$46,'ANNEXURE-I'!K$12:K$14),SUMIF('ANNEXURE-I'!AB$12:AB$14,'ANNEXURE-II'!E$13:E$46,'ANNEXURE-I'!K$12:K$14))</f>
        <v>0</v>
      </c>
      <c r="I42" s="53">
        <f t="shared" si="0"/>
        <v>0</v>
      </c>
      <c r="J42" s="53">
        <f>IF(ISERROR(MATCH(E$13:E$46,'ANNEXURE-I'!AB$12:AB$14,0)),SUMIF('ANNEXURE-I'!F$12:F$14,'ANNEXURE-II'!E$13:E$46,'ANNEXURE-I'!N$12:N$14),SUMIF('ANNEXURE-I'!AB$12:AB$14,'ANNEXURE-II'!E$13:E$46,'ANNEXURE-I'!N$12:N$14))</f>
        <v>0</v>
      </c>
      <c r="K42" s="53">
        <f t="shared" si="1"/>
        <v>0</v>
      </c>
    </row>
    <row r="43" spans="1:11" ht="18.75" customHeight="1">
      <c r="A43" s="53">
        <v>31</v>
      </c>
      <c r="B43" s="53">
        <v>29</v>
      </c>
      <c r="C43" s="80">
        <v>123400</v>
      </c>
      <c r="D43" s="80" t="s">
        <v>19</v>
      </c>
      <c r="E43" s="80">
        <v>250800</v>
      </c>
      <c r="F43" s="53">
        <v>169850</v>
      </c>
      <c r="G43" s="53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43" s="53">
        <f>IF(ISERROR(MATCH(E$13:E$46,'ANNEXURE-I'!AB$12:AB$14,0)),SUMIF('ANNEXURE-I'!F$12:F$14,'ANNEXURE-II'!E$13:E$46,'ANNEXURE-I'!K$12:K$14),SUMIF('ANNEXURE-I'!AB$12:AB$14,'ANNEXURE-II'!E$13:E$46,'ANNEXURE-I'!K$12:K$14))</f>
        <v>0</v>
      </c>
      <c r="I43" s="53">
        <f t="shared" si="0"/>
        <v>0</v>
      </c>
      <c r="J43" s="53">
        <f>IF(ISERROR(MATCH(E$13:E$46,'ANNEXURE-I'!AB$12:AB$14,0)),SUMIF('ANNEXURE-I'!F$12:F$14,'ANNEXURE-II'!E$13:E$46,'ANNEXURE-I'!N$12:N$14),SUMIF('ANNEXURE-I'!AB$12:AB$14,'ANNEXURE-II'!E$13:E$46,'ANNEXURE-I'!N$12:N$14))</f>
        <v>0</v>
      </c>
      <c r="K43" s="53">
        <f t="shared" si="1"/>
        <v>0</v>
      </c>
    </row>
    <row r="44" spans="1:11" ht="18.75" customHeight="1">
      <c r="A44" s="53">
        <v>32</v>
      </c>
      <c r="B44" s="53">
        <v>30</v>
      </c>
      <c r="C44" s="80">
        <v>123600</v>
      </c>
      <c r="D44" s="80" t="s">
        <v>19</v>
      </c>
      <c r="E44" s="80">
        <v>251100</v>
      </c>
      <c r="F44" s="53">
        <v>170100</v>
      </c>
      <c r="G44" s="53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44" s="53">
        <f>IF(ISERROR(MATCH(E$13:E$46,'ANNEXURE-I'!AB$12:AB$14,0)),SUMIF('ANNEXURE-I'!F$12:F$14,'ANNEXURE-II'!E$13:E$46,'ANNEXURE-I'!K$12:K$14),SUMIF('ANNEXURE-I'!AB$12:AB$14,'ANNEXURE-II'!E$13:E$46,'ANNEXURE-I'!K$12:K$14))</f>
        <v>0</v>
      </c>
      <c r="I44" s="53">
        <f t="shared" si="0"/>
        <v>0</v>
      </c>
      <c r="J44" s="53">
        <f>IF(ISERROR(MATCH(E$13:E$46,'ANNEXURE-I'!AB$12:AB$14,0)),SUMIF('ANNEXURE-I'!F$12:F$14,'ANNEXURE-II'!E$13:E$46,'ANNEXURE-I'!N$12:N$14),SUMIF('ANNEXURE-I'!AB$12:AB$14,'ANNEXURE-II'!E$13:E$46,'ANNEXURE-I'!N$12:N$14))</f>
        <v>0</v>
      </c>
      <c r="K44" s="53">
        <f t="shared" si="1"/>
        <v>0</v>
      </c>
    </row>
    <row r="45" spans="1:11" ht="18.75" customHeight="1">
      <c r="A45" s="53">
        <v>33</v>
      </c>
      <c r="B45" s="53">
        <v>31</v>
      </c>
      <c r="C45" s="80">
        <v>125200</v>
      </c>
      <c r="D45" s="80" t="s">
        <v>19</v>
      </c>
      <c r="E45" s="80">
        <v>254800</v>
      </c>
      <c r="F45" s="53">
        <v>172500</v>
      </c>
      <c r="G45" s="53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45" s="53">
        <f>IF(ISERROR(MATCH(E$13:E$46,'ANNEXURE-I'!AB$12:AB$14,0)),SUMIF('ANNEXURE-I'!F$12:F$14,'ANNEXURE-II'!E$13:E$46,'ANNEXURE-I'!K$12:K$14),SUMIF('ANNEXURE-I'!AB$12:AB$14,'ANNEXURE-II'!E$13:E$46,'ANNEXURE-I'!K$12:K$14))</f>
        <v>0</v>
      </c>
      <c r="I45" s="53">
        <f t="shared" si="0"/>
        <v>0</v>
      </c>
      <c r="J45" s="53">
        <f>IF(ISERROR(MATCH(E$13:E$46,'ANNEXURE-I'!AB$12:AB$14,0)),SUMIF('ANNEXURE-I'!F$12:F$14,'ANNEXURE-II'!E$13:E$46,'ANNEXURE-I'!N$12:N$14),SUMIF('ANNEXURE-I'!AB$12:AB$14,'ANNEXURE-II'!E$13:E$46,'ANNEXURE-I'!N$12:N$14))</f>
        <v>0</v>
      </c>
      <c r="K45" s="53">
        <f t="shared" si="1"/>
        <v>0</v>
      </c>
    </row>
    <row r="46" spans="1:11" ht="18.75" customHeight="1">
      <c r="A46" s="53">
        <v>34</v>
      </c>
      <c r="B46" s="53">
        <v>32</v>
      </c>
      <c r="C46" s="80">
        <v>128900</v>
      </c>
      <c r="D46" s="80" t="s">
        <v>19</v>
      </c>
      <c r="E46" s="80">
        <v>261000</v>
      </c>
      <c r="F46" s="53">
        <v>176950</v>
      </c>
      <c r="G46" s="53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46" s="53">
        <f>IF(ISERROR(MATCH(E$13:E$46,'ANNEXURE-I'!AB$12:AB$14,0)),SUMIF('ANNEXURE-I'!F$12:F$14,'ANNEXURE-II'!E$13:E$46,'ANNEXURE-I'!K$12:K$14),SUMIF('ANNEXURE-I'!AB$12:AB$14,'ANNEXURE-II'!E$13:E$46,'ANNEXURE-I'!K$12:K$14))</f>
        <v>0</v>
      </c>
      <c r="I46" s="53">
        <f t="shared" si="0"/>
        <v>0</v>
      </c>
      <c r="J46" s="53">
        <f>IF(ISERROR(MATCH(E$13:E$46,'ANNEXURE-I'!AB$12:AB$14,0)),SUMIF('ANNEXURE-I'!F$12:F$14,'ANNEXURE-II'!E$13:E$46,'ANNEXURE-I'!N$12:N$14),SUMIF('ANNEXURE-I'!AB$12:AB$14,'ANNEXURE-II'!E$13:E$46,'ANNEXURE-I'!N$12:N$14))</f>
        <v>0</v>
      </c>
      <c r="K46" s="53">
        <f t="shared" si="1"/>
        <v>0</v>
      </c>
    </row>
    <row r="47" spans="1:11" ht="18.75" customHeight="1">
      <c r="A47" s="51"/>
      <c r="B47" s="211" t="s">
        <v>11</v>
      </c>
      <c r="C47" s="211"/>
      <c r="D47" s="211"/>
      <c r="E47" s="211"/>
      <c r="F47" s="211"/>
      <c r="G47" s="51">
        <f>SUM(G13:G46)</f>
        <v>0</v>
      </c>
      <c r="H47" s="51">
        <f>SUM(H13:H46)</f>
        <v>0</v>
      </c>
      <c r="I47" s="51">
        <f>SUM(I13:I46)</f>
        <v>0</v>
      </c>
      <c r="J47" s="51">
        <f>SUM(J13:J46)</f>
        <v>0</v>
      </c>
      <c r="K47" s="51">
        <f>SUM(K13:K46)</f>
        <v>0</v>
      </c>
    </row>
  </sheetData>
  <sheetProtection password="840A" sheet="1" objects="1" scenarios="1" selectLockedCells="1"/>
  <mergeCells count="20">
    <mergeCell ref="A8:F8"/>
    <mergeCell ref="G8:K8"/>
    <mergeCell ref="A9:F9"/>
    <mergeCell ref="G9:K9"/>
    <mergeCell ref="A2:K2"/>
    <mergeCell ref="A3:K3"/>
    <mergeCell ref="A6:D6"/>
    <mergeCell ref="A7:D7"/>
    <mergeCell ref="A4:K4"/>
    <mergeCell ref="G6:K7"/>
    <mergeCell ref="A5:K5"/>
    <mergeCell ref="E6:F6"/>
    <mergeCell ref="E7:F7"/>
    <mergeCell ref="C12:D12"/>
    <mergeCell ref="B47:F47"/>
    <mergeCell ref="H10:I10"/>
    <mergeCell ref="J10:K10"/>
    <mergeCell ref="B10:E10"/>
    <mergeCell ref="F10:F11"/>
    <mergeCell ref="G10:G11"/>
  </mergeCells>
  <printOptions horizontalCentered="1" verticalCentered="1"/>
  <pageMargins left="0.7" right="0.7" top="0.75" bottom="0.5" header="0.3" footer="0.3"/>
  <pageSetup horizontalDpi="300" verticalDpi="300"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K50"/>
  <sheetViews>
    <sheetView showZeros="0" view="pageBreakPreview" zoomScale="110" zoomScaleSheetLayoutView="110" zoomScalePageLayoutView="0" workbookViewId="0" topLeftCell="A1">
      <selection activeCell="H45" sqref="H45:I45"/>
    </sheetView>
  </sheetViews>
  <sheetFormatPr defaultColWidth="9.140625" defaultRowHeight="15"/>
  <cols>
    <col min="1" max="1" width="3.7109375" style="0" customWidth="1"/>
    <col min="2" max="3" width="9.28125" style="0" bestFit="1" customWidth="1"/>
    <col min="4" max="4" width="2.140625" style="0" customWidth="1"/>
    <col min="5" max="7" width="9.28125" style="0" bestFit="1" customWidth="1"/>
    <col min="8" max="8" width="8.00390625" style="0" customWidth="1"/>
    <col min="9" max="9" width="10.57421875" style="0" bestFit="1" customWidth="1"/>
    <col min="10" max="10" width="8.00390625" style="0" customWidth="1"/>
    <col min="11" max="11" width="10.57421875" style="0" bestFit="1" customWidth="1"/>
  </cols>
  <sheetData>
    <row r="1" spans="1:11" ht="15.75">
      <c r="A1" s="284" t="str">
        <f>'ANNEXURE-II'!A2:K2</f>
        <v>NUMBER STATEMENT - 2022-2023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11" ht="15.75">
      <c r="A2" s="255" t="s">
        <v>39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ht="15.75">
      <c r="A3" s="255" t="s">
        <v>45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</row>
    <row r="4" spans="1:11" ht="15.75">
      <c r="A4" s="255" t="s">
        <v>46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</row>
    <row r="5" spans="1:11" ht="15">
      <c r="A5" s="222" t="s">
        <v>0</v>
      </c>
      <c r="B5" s="222"/>
      <c r="C5" s="222"/>
      <c r="D5" s="222"/>
      <c r="E5" s="282">
        <f>'ANNEXURE-II'!E6</f>
        <v>43</v>
      </c>
      <c r="F5" s="283"/>
      <c r="G5" s="256" t="str">
        <f>'ANNEXURE-II'!G6</f>
        <v>41010291 /  SCHOOL EDUCATION</v>
      </c>
      <c r="H5" s="257"/>
      <c r="I5" s="257"/>
      <c r="J5" s="257"/>
      <c r="K5" s="258"/>
    </row>
    <row r="6" spans="1:11" ht="15">
      <c r="A6" s="222" t="s">
        <v>1</v>
      </c>
      <c r="B6" s="222"/>
      <c r="C6" s="222"/>
      <c r="D6" s="222"/>
      <c r="E6" s="282" t="str">
        <f>'ANNEXURE-II'!E7</f>
        <v>03</v>
      </c>
      <c r="F6" s="283"/>
      <c r="G6" s="259"/>
      <c r="H6" s="260"/>
      <c r="I6" s="260"/>
      <c r="J6" s="260"/>
      <c r="K6" s="261"/>
    </row>
    <row r="7" spans="1:11" ht="27" customHeight="1">
      <c r="A7" s="240" t="str">
        <f>'ANNEXURE-II'!A8:F8</f>
        <v>IFHRMS CODE / SUB-ORDINATE OFFICE NAME &amp; PLACE</v>
      </c>
      <c r="B7" s="241"/>
      <c r="C7" s="241"/>
      <c r="D7" s="241"/>
      <c r="E7" s="241"/>
      <c r="F7" s="242"/>
      <c r="G7" s="243">
        <f>'ANNEXURE-I'!G6</f>
        <v>0</v>
      </c>
      <c r="H7" s="244"/>
      <c r="I7" s="244"/>
      <c r="J7" s="244"/>
      <c r="K7" s="245"/>
    </row>
    <row r="8" spans="1:11" ht="15">
      <c r="A8" s="220" t="s">
        <v>195</v>
      </c>
      <c r="B8" s="221"/>
      <c r="C8" s="221"/>
      <c r="D8" s="221"/>
      <c r="E8" s="221"/>
      <c r="F8" s="221"/>
      <c r="G8" s="227" t="str">
        <f>'ANNEXURE-II'!G9:K9</f>
        <v>2202-02-109 BC</v>
      </c>
      <c r="H8" s="227"/>
      <c r="I8" s="227"/>
      <c r="J8" s="227"/>
      <c r="K8" s="228"/>
    </row>
    <row r="9" spans="1:11" ht="15">
      <c r="A9" s="77"/>
      <c r="B9" s="268" t="s">
        <v>37</v>
      </c>
      <c r="C9" s="268"/>
      <c r="D9" s="269"/>
      <c r="E9" s="268"/>
      <c r="F9" s="270" t="s">
        <v>30</v>
      </c>
      <c r="G9" s="270" t="s">
        <v>31</v>
      </c>
      <c r="H9" s="268" t="s">
        <v>35</v>
      </c>
      <c r="I9" s="268"/>
      <c r="J9" s="268" t="s">
        <v>36</v>
      </c>
      <c r="K9" s="268"/>
    </row>
    <row r="10" spans="1:11" ht="63.75">
      <c r="A10" s="78" t="s">
        <v>26</v>
      </c>
      <c r="B10" s="77" t="s">
        <v>27</v>
      </c>
      <c r="C10" s="271" t="s">
        <v>28</v>
      </c>
      <c r="D10" s="272"/>
      <c r="E10" s="79" t="s">
        <v>29</v>
      </c>
      <c r="F10" s="270"/>
      <c r="G10" s="270"/>
      <c r="H10" s="46" t="s">
        <v>32</v>
      </c>
      <c r="I10" s="46" t="s">
        <v>33</v>
      </c>
      <c r="J10" s="46" t="s">
        <v>32</v>
      </c>
      <c r="K10" s="46" t="s">
        <v>34</v>
      </c>
    </row>
    <row r="11" spans="1:11" ht="15">
      <c r="A11" s="52">
        <v>1</v>
      </c>
      <c r="B11" s="52">
        <v>2</v>
      </c>
      <c r="C11" s="262">
        <v>3</v>
      </c>
      <c r="D11" s="263"/>
      <c r="E11" s="52">
        <v>4</v>
      </c>
      <c r="F11" s="52">
        <v>5</v>
      </c>
      <c r="G11" s="52">
        <v>6</v>
      </c>
      <c r="H11" s="52">
        <v>7</v>
      </c>
      <c r="I11" s="52">
        <v>8</v>
      </c>
      <c r="J11" s="52">
        <v>9</v>
      </c>
      <c r="K11" s="52">
        <v>10</v>
      </c>
    </row>
    <row r="12" spans="1:11" ht="15">
      <c r="A12" s="53">
        <v>1</v>
      </c>
      <c r="B12" s="55" t="s">
        <v>47</v>
      </c>
      <c r="C12" s="54">
        <v>3000</v>
      </c>
      <c r="D12" s="56" t="s">
        <v>19</v>
      </c>
      <c r="E12" s="57">
        <v>9000</v>
      </c>
      <c r="F12" s="53">
        <v>6200</v>
      </c>
      <c r="G12" s="53">
        <f>SUMIF('ANNEXURE-I'!C$12:C$14,'ANNEXURE-IIA'!B$12:B$17,'ANNEXURE-I'!G$12:G$14)+SUMIF('ANNEXURE-I'!C$12:C$14,'ANNEXURE-IIA'!B$12:B$17,'ANNEXURE-I'!H$12:H$14)</f>
        <v>0</v>
      </c>
      <c r="H12" s="53">
        <f>SUMIF('ANNEXURE-I'!C$12:C$14,'ANNEXURE-IIA'!B$12:B$17,'ANNEXURE-I'!K$12:K$14)</f>
        <v>0</v>
      </c>
      <c r="I12" s="53">
        <f>((F12*H12)+G12)*12</f>
        <v>0</v>
      </c>
      <c r="J12" s="53">
        <f>SUMIF('ANNEXURE-I'!C$12:C$14,'ANNEXURE-IIA'!B$12:B$17,'ANNEXURE-I'!N$12:N$14)</f>
        <v>0</v>
      </c>
      <c r="K12" s="53">
        <f>((F12*J12)+G12)*12</f>
        <v>0</v>
      </c>
    </row>
    <row r="13" spans="1:11" ht="15">
      <c r="A13" s="53">
        <v>2</v>
      </c>
      <c r="B13" s="55" t="s">
        <v>25</v>
      </c>
      <c r="C13" s="54">
        <v>4100</v>
      </c>
      <c r="D13" s="56" t="s">
        <v>19</v>
      </c>
      <c r="E13" s="57">
        <v>12500</v>
      </c>
      <c r="F13" s="53">
        <v>8600</v>
      </c>
      <c r="G13" s="53">
        <f>SUMIF('ANNEXURE-I'!C$12:C$14,'ANNEXURE-IIA'!B$12:B$17,'ANNEXURE-I'!G$12:G$14)+SUMIF('ANNEXURE-I'!C$12:C$14,'ANNEXURE-IIA'!B$12:B$17,'ANNEXURE-I'!H$12:H$14)</f>
        <v>0</v>
      </c>
      <c r="H13" s="53">
        <f>SUMIF('ANNEXURE-I'!C$12:C$14,'ANNEXURE-IIA'!B$12:B$17,'ANNEXURE-I'!K$12:K$14)</f>
        <v>0</v>
      </c>
      <c r="I13" s="53">
        <f>((F13*H13)+G13)*12</f>
        <v>0</v>
      </c>
      <c r="J13" s="53">
        <f>SUMIF('ANNEXURE-I'!C$12:C$14,'ANNEXURE-IIA'!B$12:B$17,'ANNEXURE-I'!N$12:N$14)</f>
        <v>0</v>
      </c>
      <c r="K13" s="53">
        <f>((F13*J13)+G13)*12</f>
        <v>0</v>
      </c>
    </row>
    <row r="14" spans="1:11" ht="15">
      <c r="A14" s="53">
        <v>3</v>
      </c>
      <c r="B14" s="55" t="s">
        <v>48</v>
      </c>
      <c r="C14" s="54">
        <v>5700</v>
      </c>
      <c r="D14" s="56" t="s">
        <v>19</v>
      </c>
      <c r="E14" s="57">
        <v>18000</v>
      </c>
      <c r="F14" s="53">
        <v>12250</v>
      </c>
      <c r="G14" s="53">
        <f>SUMIF('ANNEXURE-I'!C$12:C$14,'ANNEXURE-IIA'!B$12:B$17,'ANNEXURE-I'!G$12:G$14)+SUMIF('ANNEXURE-I'!C$12:C$14,'ANNEXURE-IIA'!B$12:B$17,'ANNEXURE-I'!H$12:H$14)</f>
        <v>0</v>
      </c>
      <c r="H14" s="53">
        <f>SUMIF('ANNEXURE-I'!C$12:C$14,'ANNEXURE-IIA'!B$12:B$17,'ANNEXURE-I'!K$12:K$14)</f>
        <v>0</v>
      </c>
      <c r="I14" s="53">
        <f>((F14*H14)+G14)*12</f>
        <v>0</v>
      </c>
      <c r="J14" s="53">
        <f>SUMIF('ANNEXURE-I'!C$12:C$14,'ANNEXURE-IIA'!B$12:B$17,'ANNEXURE-I'!N$12:N$14)</f>
        <v>0</v>
      </c>
      <c r="K14" s="53">
        <f>((F14*J14)+G14)*12</f>
        <v>0</v>
      </c>
    </row>
    <row r="15" spans="1:11" ht="15">
      <c r="A15" s="53">
        <v>4</v>
      </c>
      <c r="B15" s="55" t="s">
        <v>49</v>
      </c>
      <c r="C15" s="54">
        <v>7700</v>
      </c>
      <c r="D15" s="56" t="s">
        <v>19</v>
      </c>
      <c r="E15" s="57">
        <v>24200</v>
      </c>
      <c r="F15" s="53">
        <v>16450</v>
      </c>
      <c r="G15" s="53">
        <f>SUMIF('ANNEXURE-I'!C$12:C$14,'ANNEXURE-IIA'!B$12:B$17,'ANNEXURE-I'!G$12:G$14)+SUMIF('ANNEXURE-I'!C$12:C$14,'ANNEXURE-IIA'!B$12:B$17,'ANNEXURE-I'!H$12:H$14)</f>
        <v>0</v>
      </c>
      <c r="H15" s="53">
        <f>SUMIF('ANNEXURE-I'!C$12:C$14,'ANNEXURE-IIA'!B$12:B$17,'ANNEXURE-I'!K$12:K$14)</f>
        <v>0</v>
      </c>
      <c r="I15" s="53">
        <f>((F15*H15)+G15)*12</f>
        <v>0</v>
      </c>
      <c r="J15" s="53">
        <f>SUMIF('ANNEXURE-I'!C$12:C$14,'ANNEXURE-IIA'!B$12:B$17,'ANNEXURE-I'!N$12:N$14)</f>
        <v>0</v>
      </c>
      <c r="K15" s="53">
        <f>((F15*J15)+G15)*12</f>
        <v>0</v>
      </c>
    </row>
    <row r="16" spans="1:11" ht="15">
      <c r="A16" s="53">
        <v>5</v>
      </c>
      <c r="B16" s="55" t="s">
        <v>50</v>
      </c>
      <c r="C16" s="54">
        <v>10500</v>
      </c>
      <c r="D16" s="56" t="s">
        <v>19</v>
      </c>
      <c r="E16" s="57">
        <v>33100</v>
      </c>
      <c r="F16" s="53">
        <v>22400</v>
      </c>
      <c r="G16" s="53">
        <f>SUMIF('ANNEXURE-I'!C$12:C$14,'ANNEXURE-IIA'!B$12:B$17,'ANNEXURE-I'!G$12:G$14)+SUMIF('ANNEXURE-I'!C$12:C$14,'ANNEXURE-IIA'!B$12:B$17,'ANNEXURE-I'!H$12:H$14)</f>
        <v>0</v>
      </c>
      <c r="H16" s="53">
        <f>SUMIF('ANNEXURE-I'!C$12:C$14,'ANNEXURE-IIA'!B$12:B$17,'ANNEXURE-I'!K$12:K$14)</f>
        <v>0</v>
      </c>
      <c r="I16" s="53">
        <f>((F16*H16)+G16)*12</f>
        <v>0</v>
      </c>
      <c r="J16" s="53">
        <f>SUMIF('ANNEXURE-I'!C$12:C$14,'ANNEXURE-IIA'!B$12:B$17,'ANNEXURE-I'!N$12:N$14)</f>
        <v>0</v>
      </c>
      <c r="K16" s="53">
        <f>((F16*J16)+G16)*12</f>
        <v>0</v>
      </c>
    </row>
    <row r="17" spans="1:11" ht="15">
      <c r="A17" s="53">
        <v>6</v>
      </c>
      <c r="B17" s="55" t="s">
        <v>51</v>
      </c>
      <c r="C17" s="54">
        <v>11100</v>
      </c>
      <c r="D17" s="56" t="s">
        <v>19</v>
      </c>
      <c r="E17" s="57">
        <v>35100</v>
      </c>
      <c r="F17" s="53">
        <v>23900</v>
      </c>
      <c r="G17" s="53">
        <f>SUMIF('ANNEXURE-I'!C$12:C$14,'ANNEXURE-IIA'!B$12:B$17,'ANNEXURE-I'!G$12:G$14)+SUMIF('ANNEXURE-I'!C$12:C$14,'ANNEXURE-IIA'!B$12:B$17,'ANNEXURE-I'!H$12:H$14)</f>
        <v>0</v>
      </c>
      <c r="H17" s="53">
        <f>SUMIF('ANNEXURE-I'!C$12:C$14,'ANNEXURE-IIA'!B$12:B$17,'ANNEXURE-I'!K$12:K$14)</f>
        <v>0</v>
      </c>
      <c r="I17" s="53">
        <f>((F17*H17)+G17)*12</f>
        <v>0</v>
      </c>
      <c r="J17" s="53">
        <f>SUMIF('ANNEXURE-I'!C$12:C$14,'ANNEXURE-IIA'!B$12:B$17,'ANNEXURE-I'!N$12:N$14)</f>
        <v>0</v>
      </c>
      <c r="K17" s="53">
        <f>((F17*J17)+G17)*12</f>
        <v>0</v>
      </c>
    </row>
    <row r="18" spans="1:11" ht="15">
      <c r="A18" s="273" t="s">
        <v>52</v>
      </c>
      <c r="B18" s="274"/>
      <c r="C18" s="274"/>
      <c r="D18" s="274"/>
      <c r="E18" s="274"/>
      <c r="F18" s="275"/>
      <c r="G18" s="51">
        <f>SUM(G12:G17)</f>
        <v>0</v>
      </c>
      <c r="H18" s="51">
        <f>SUM(H12:H17)</f>
        <v>0</v>
      </c>
      <c r="I18" s="51">
        <f>SUM(I12:I17)</f>
        <v>0</v>
      </c>
      <c r="J18" s="51">
        <f>SUM(J12:J17)</f>
        <v>0</v>
      </c>
      <c r="K18" s="51">
        <f>SUM(K12:K17)</f>
        <v>0</v>
      </c>
    </row>
    <row r="19" spans="1:11" ht="32.25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</row>
    <row r="20" spans="1:11" ht="24" customHeight="1">
      <c r="A20" s="276" t="s">
        <v>69</v>
      </c>
      <c r="B20" s="276"/>
      <c r="C20" s="276"/>
      <c r="D20" s="276"/>
      <c r="E20" s="276"/>
      <c r="F20" s="276"/>
      <c r="G20" s="276"/>
      <c r="H20" s="276"/>
      <c r="I20" s="276"/>
      <c r="J20" s="276"/>
      <c r="K20" s="276"/>
    </row>
    <row r="21" spans="1:11" ht="24.75" customHeight="1">
      <c r="A21" s="277" t="s">
        <v>172</v>
      </c>
      <c r="B21" s="277"/>
      <c r="C21" s="277"/>
      <c r="D21" s="277"/>
      <c r="E21" s="277"/>
      <c r="F21" s="277"/>
      <c r="G21" s="277"/>
      <c r="H21" s="277"/>
      <c r="I21" s="277"/>
      <c r="J21" s="277"/>
      <c r="K21" s="277"/>
    </row>
    <row r="22" spans="1:11" ht="48.75" customHeight="1">
      <c r="A22" s="76" t="s">
        <v>42</v>
      </c>
      <c r="B22" s="212" t="s">
        <v>53</v>
      </c>
      <c r="C22" s="212"/>
      <c r="D22" s="212"/>
      <c r="E22" s="212"/>
      <c r="F22" s="213" t="s">
        <v>56</v>
      </c>
      <c r="G22" s="213"/>
      <c r="H22" s="213" t="s">
        <v>55</v>
      </c>
      <c r="I22" s="213"/>
      <c r="J22" s="213" t="s">
        <v>54</v>
      </c>
      <c r="K22" s="213"/>
    </row>
    <row r="23" spans="1:11" ht="15">
      <c r="A23" s="59">
        <v>1</v>
      </c>
      <c r="B23" s="266" t="s">
        <v>57</v>
      </c>
      <c r="C23" s="266"/>
      <c r="D23" s="266"/>
      <c r="E23" s="266"/>
      <c r="F23" s="267">
        <v>45000</v>
      </c>
      <c r="G23" s="267"/>
      <c r="H23" s="264"/>
      <c r="I23" s="264"/>
      <c r="J23" s="265">
        <f>F23*H23*12</f>
        <v>0</v>
      </c>
      <c r="K23" s="265"/>
    </row>
    <row r="24" spans="1:11" ht="15">
      <c r="A24" s="59">
        <v>2</v>
      </c>
      <c r="B24" s="266" t="s">
        <v>58</v>
      </c>
      <c r="C24" s="266"/>
      <c r="D24" s="266"/>
      <c r="E24" s="266"/>
      <c r="F24" s="267">
        <v>5000</v>
      </c>
      <c r="G24" s="267"/>
      <c r="H24" s="264"/>
      <c r="I24" s="264"/>
      <c r="J24" s="265">
        <f aca="true" t="shared" si="0" ref="J24:J44">F24*H24*12</f>
        <v>0</v>
      </c>
      <c r="K24" s="265"/>
    </row>
    <row r="25" spans="1:11" ht="15">
      <c r="A25" s="59">
        <v>3</v>
      </c>
      <c r="B25" s="266" t="s">
        <v>59</v>
      </c>
      <c r="C25" s="266"/>
      <c r="D25" s="266"/>
      <c r="E25" s="266"/>
      <c r="F25" s="267">
        <v>4500</v>
      </c>
      <c r="G25" s="267"/>
      <c r="H25" s="264"/>
      <c r="I25" s="264"/>
      <c r="J25" s="265">
        <f t="shared" si="0"/>
        <v>0</v>
      </c>
      <c r="K25" s="265"/>
    </row>
    <row r="26" spans="1:11" ht="15">
      <c r="A26" s="59">
        <v>4</v>
      </c>
      <c r="B26" s="266" t="s">
        <v>60</v>
      </c>
      <c r="C26" s="266"/>
      <c r="D26" s="266"/>
      <c r="E26" s="266"/>
      <c r="F26" s="267">
        <v>4000</v>
      </c>
      <c r="G26" s="267"/>
      <c r="H26" s="264"/>
      <c r="I26" s="264"/>
      <c r="J26" s="265">
        <f t="shared" si="0"/>
        <v>0</v>
      </c>
      <c r="K26" s="265"/>
    </row>
    <row r="27" spans="1:11" ht="33" customHeight="1">
      <c r="A27" s="59">
        <v>5</v>
      </c>
      <c r="B27" s="278" t="s">
        <v>61</v>
      </c>
      <c r="C27" s="279"/>
      <c r="D27" s="279"/>
      <c r="E27" s="280"/>
      <c r="F27" s="267">
        <v>5000</v>
      </c>
      <c r="G27" s="267"/>
      <c r="H27" s="264"/>
      <c r="I27" s="264"/>
      <c r="J27" s="265">
        <f t="shared" si="0"/>
        <v>0</v>
      </c>
      <c r="K27" s="265"/>
    </row>
    <row r="28" spans="1:11" ht="15">
      <c r="A28" s="59">
        <v>6</v>
      </c>
      <c r="B28" s="266" t="s">
        <v>20</v>
      </c>
      <c r="C28" s="266"/>
      <c r="D28" s="266"/>
      <c r="E28" s="266"/>
      <c r="F28" s="267">
        <v>2000</v>
      </c>
      <c r="G28" s="267"/>
      <c r="H28" s="264"/>
      <c r="I28" s="264"/>
      <c r="J28" s="265">
        <f t="shared" si="0"/>
        <v>0</v>
      </c>
      <c r="K28" s="265"/>
    </row>
    <row r="29" spans="1:11" ht="15">
      <c r="A29" s="59">
        <v>7</v>
      </c>
      <c r="B29" s="266" t="s">
        <v>22</v>
      </c>
      <c r="C29" s="266"/>
      <c r="D29" s="266"/>
      <c r="E29" s="266"/>
      <c r="F29" s="267">
        <v>5200</v>
      </c>
      <c r="G29" s="267"/>
      <c r="H29" s="264"/>
      <c r="I29" s="264"/>
      <c r="J29" s="265">
        <f t="shared" si="0"/>
        <v>0</v>
      </c>
      <c r="K29" s="265"/>
    </row>
    <row r="30" spans="1:11" ht="15">
      <c r="A30" s="59">
        <v>8</v>
      </c>
      <c r="B30" s="266" t="s">
        <v>62</v>
      </c>
      <c r="C30" s="266"/>
      <c r="D30" s="266"/>
      <c r="E30" s="266"/>
      <c r="F30" s="267">
        <v>2000</v>
      </c>
      <c r="G30" s="267"/>
      <c r="H30" s="264"/>
      <c r="I30" s="264"/>
      <c r="J30" s="265">
        <f t="shared" si="0"/>
        <v>0</v>
      </c>
      <c r="K30" s="265"/>
    </row>
    <row r="31" spans="1:11" ht="15">
      <c r="A31" s="59">
        <v>9</v>
      </c>
      <c r="B31" s="266" t="s">
        <v>63</v>
      </c>
      <c r="C31" s="266"/>
      <c r="D31" s="266"/>
      <c r="E31" s="266"/>
      <c r="F31" s="267">
        <v>2000</v>
      </c>
      <c r="G31" s="267"/>
      <c r="H31" s="264"/>
      <c r="I31" s="264"/>
      <c r="J31" s="265">
        <f t="shared" si="0"/>
        <v>0</v>
      </c>
      <c r="K31" s="265"/>
    </row>
    <row r="32" spans="1:11" ht="15">
      <c r="A32" s="59">
        <v>10</v>
      </c>
      <c r="B32" s="266" t="s">
        <v>70</v>
      </c>
      <c r="C32" s="266"/>
      <c r="D32" s="266"/>
      <c r="E32" s="266"/>
      <c r="F32" s="267">
        <v>2000</v>
      </c>
      <c r="G32" s="267"/>
      <c r="H32" s="264"/>
      <c r="I32" s="264"/>
      <c r="J32" s="265">
        <f t="shared" si="0"/>
        <v>0</v>
      </c>
      <c r="K32" s="265"/>
    </row>
    <row r="33" spans="1:11" ht="15">
      <c r="A33" s="59">
        <v>11</v>
      </c>
      <c r="B33" s="266" t="s">
        <v>58</v>
      </c>
      <c r="C33" s="266"/>
      <c r="D33" s="266"/>
      <c r="E33" s="266"/>
      <c r="F33" s="267">
        <v>1300</v>
      </c>
      <c r="G33" s="267"/>
      <c r="H33" s="264"/>
      <c r="I33" s="264"/>
      <c r="J33" s="265">
        <f t="shared" si="0"/>
        <v>0</v>
      </c>
      <c r="K33" s="265"/>
    </row>
    <row r="34" spans="1:11" ht="15">
      <c r="A34" s="59">
        <v>12</v>
      </c>
      <c r="B34" s="266" t="s">
        <v>160</v>
      </c>
      <c r="C34" s="266"/>
      <c r="D34" s="266"/>
      <c r="E34" s="266"/>
      <c r="F34" s="267">
        <v>6000</v>
      </c>
      <c r="G34" s="267"/>
      <c r="H34" s="264"/>
      <c r="I34" s="264"/>
      <c r="J34" s="265">
        <f t="shared" si="0"/>
        <v>0</v>
      </c>
      <c r="K34" s="265"/>
    </row>
    <row r="35" spans="1:11" ht="15">
      <c r="A35" s="59">
        <v>13</v>
      </c>
      <c r="B35" s="266" t="s">
        <v>161</v>
      </c>
      <c r="C35" s="266"/>
      <c r="D35" s="266"/>
      <c r="E35" s="266"/>
      <c r="F35" s="267">
        <v>6000</v>
      </c>
      <c r="G35" s="267"/>
      <c r="H35" s="264"/>
      <c r="I35" s="264"/>
      <c r="J35" s="265">
        <f t="shared" si="0"/>
        <v>0</v>
      </c>
      <c r="K35" s="265"/>
    </row>
    <row r="36" spans="1:11" ht="15">
      <c r="A36" s="59">
        <v>14</v>
      </c>
      <c r="B36" s="266" t="s">
        <v>162</v>
      </c>
      <c r="C36" s="266"/>
      <c r="D36" s="266"/>
      <c r="E36" s="266"/>
      <c r="F36" s="267">
        <v>6000</v>
      </c>
      <c r="G36" s="267"/>
      <c r="H36" s="264"/>
      <c r="I36" s="264"/>
      <c r="J36" s="265">
        <f t="shared" si="0"/>
        <v>0</v>
      </c>
      <c r="K36" s="265"/>
    </row>
    <row r="37" spans="1:11" ht="15">
      <c r="A37" s="59">
        <v>15</v>
      </c>
      <c r="B37" s="266" t="s">
        <v>163</v>
      </c>
      <c r="C37" s="266"/>
      <c r="D37" s="266"/>
      <c r="E37" s="266"/>
      <c r="F37" s="267">
        <v>4500</v>
      </c>
      <c r="G37" s="267"/>
      <c r="H37" s="264"/>
      <c r="I37" s="264"/>
      <c r="J37" s="265">
        <f t="shared" si="0"/>
        <v>0</v>
      </c>
      <c r="K37" s="265"/>
    </row>
    <row r="38" spans="1:11" ht="15">
      <c r="A38" s="59">
        <v>16</v>
      </c>
      <c r="B38" s="266" t="s">
        <v>164</v>
      </c>
      <c r="C38" s="266"/>
      <c r="D38" s="266"/>
      <c r="E38" s="266"/>
      <c r="F38" s="267">
        <v>4500</v>
      </c>
      <c r="G38" s="267"/>
      <c r="H38" s="264"/>
      <c r="I38" s="264"/>
      <c r="J38" s="265">
        <f t="shared" si="0"/>
        <v>0</v>
      </c>
      <c r="K38" s="265"/>
    </row>
    <row r="39" spans="1:11" ht="15">
      <c r="A39" s="59">
        <v>17</v>
      </c>
      <c r="B39" s="266" t="s">
        <v>165</v>
      </c>
      <c r="C39" s="266"/>
      <c r="D39" s="266"/>
      <c r="E39" s="266"/>
      <c r="F39" s="267">
        <v>4500</v>
      </c>
      <c r="G39" s="267"/>
      <c r="H39" s="264"/>
      <c r="I39" s="264"/>
      <c r="J39" s="265">
        <f t="shared" si="0"/>
        <v>0</v>
      </c>
      <c r="K39" s="265"/>
    </row>
    <row r="40" spans="1:11" ht="15">
      <c r="A40" s="59">
        <v>18</v>
      </c>
      <c r="B40" s="266" t="s">
        <v>166</v>
      </c>
      <c r="C40" s="266"/>
      <c r="D40" s="266"/>
      <c r="E40" s="266"/>
      <c r="F40" s="267">
        <v>4500</v>
      </c>
      <c r="G40" s="267"/>
      <c r="H40" s="264"/>
      <c r="I40" s="264"/>
      <c r="J40" s="265">
        <f t="shared" si="0"/>
        <v>0</v>
      </c>
      <c r="K40" s="265"/>
    </row>
    <row r="41" spans="1:11" ht="15">
      <c r="A41" s="59">
        <v>19</v>
      </c>
      <c r="B41" s="266" t="s">
        <v>20</v>
      </c>
      <c r="C41" s="266"/>
      <c r="D41" s="266"/>
      <c r="E41" s="266"/>
      <c r="F41" s="267">
        <v>4000</v>
      </c>
      <c r="G41" s="267"/>
      <c r="H41" s="264"/>
      <c r="I41" s="264"/>
      <c r="J41" s="265">
        <f t="shared" si="0"/>
        <v>0</v>
      </c>
      <c r="K41" s="265"/>
    </row>
    <row r="42" spans="1:11" ht="15">
      <c r="A42" s="59">
        <v>20</v>
      </c>
      <c r="B42" s="266" t="s">
        <v>64</v>
      </c>
      <c r="C42" s="266"/>
      <c r="D42" s="266"/>
      <c r="E42" s="266"/>
      <c r="F42" s="267">
        <v>5000</v>
      </c>
      <c r="G42" s="267"/>
      <c r="H42" s="264"/>
      <c r="I42" s="264"/>
      <c r="J42" s="265">
        <f t="shared" si="0"/>
        <v>0</v>
      </c>
      <c r="K42" s="265"/>
    </row>
    <row r="43" spans="1:11" ht="15">
      <c r="A43" s="59">
        <v>21</v>
      </c>
      <c r="B43" s="266" t="s">
        <v>65</v>
      </c>
      <c r="C43" s="266"/>
      <c r="D43" s="266"/>
      <c r="E43" s="266"/>
      <c r="F43" s="267">
        <v>3000</v>
      </c>
      <c r="G43" s="267"/>
      <c r="H43" s="264"/>
      <c r="I43" s="264"/>
      <c r="J43" s="265">
        <f t="shared" si="0"/>
        <v>0</v>
      </c>
      <c r="K43" s="265"/>
    </row>
    <row r="44" spans="1:11" ht="15">
      <c r="A44" s="59">
        <v>22</v>
      </c>
      <c r="B44" s="266" t="s">
        <v>66</v>
      </c>
      <c r="C44" s="266"/>
      <c r="D44" s="266"/>
      <c r="E44" s="266"/>
      <c r="F44" s="267">
        <v>5000</v>
      </c>
      <c r="G44" s="267"/>
      <c r="H44" s="264"/>
      <c r="I44" s="264"/>
      <c r="J44" s="265">
        <f t="shared" si="0"/>
        <v>0</v>
      </c>
      <c r="K44" s="265"/>
    </row>
    <row r="45" spans="1:11" ht="15">
      <c r="A45" s="59">
        <v>23</v>
      </c>
      <c r="B45" s="246" t="s">
        <v>189</v>
      </c>
      <c r="C45" s="247"/>
      <c r="D45" s="247"/>
      <c r="E45" s="248"/>
      <c r="F45" s="249">
        <v>5000</v>
      </c>
      <c r="G45" s="250"/>
      <c r="H45" s="251"/>
      <c r="I45" s="252"/>
      <c r="J45" s="253">
        <f>F45*H45*12</f>
        <v>0</v>
      </c>
      <c r="K45" s="254"/>
    </row>
    <row r="46" spans="1:11" ht="15.75">
      <c r="A46" s="8"/>
      <c r="B46" s="285" t="s">
        <v>52</v>
      </c>
      <c r="C46" s="285"/>
      <c r="D46" s="285"/>
      <c r="E46" s="285"/>
      <c r="F46" s="284"/>
      <c r="G46" s="284"/>
      <c r="H46" s="284">
        <f>SUM(H23:I45)</f>
        <v>0</v>
      </c>
      <c r="I46" s="284"/>
      <c r="J46" s="284">
        <f>SUM(J23:K45)</f>
        <v>0</v>
      </c>
      <c r="K46" s="284"/>
    </row>
    <row r="47" spans="1:11" ht="15.75">
      <c r="A47" s="8"/>
      <c r="B47" s="285" t="s">
        <v>67</v>
      </c>
      <c r="C47" s="285"/>
      <c r="D47" s="285"/>
      <c r="E47" s="285"/>
      <c r="F47" s="284">
        <v>1000</v>
      </c>
      <c r="G47" s="284"/>
      <c r="H47" s="284">
        <f>H46</f>
        <v>0</v>
      </c>
      <c r="I47" s="284"/>
      <c r="J47" s="284">
        <f>F47*H47</f>
        <v>0</v>
      </c>
      <c r="K47" s="284"/>
    </row>
    <row r="48" spans="1:11" ht="15.75">
      <c r="A48" s="8"/>
      <c r="B48" s="285" t="s">
        <v>68</v>
      </c>
      <c r="C48" s="285"/>
      <c r="D48" s="285"/>
      <c r="E48" s="285"/>
      <c r="F48" s="284"/>
      <c r="G48" s="284"/>
      <c r="H48" s="284">
        <f>H47</f>
        <v>0</v>
      </c>
      <c r="I48" s="284"/>
      <c r="J48" s="284">
        <f>J46+J47</f>
        <v>0</v>
      </c>
      <c r="K48" s="284"/>
    </row>
    <row r="49" spans="2:11" ht="15">
      <c r="B49" s="281"/>
      <c r="C49" s="281"/>
      <c r="D49" s="281"/>
      <c r="E49" s="281"/>
      <c r="F49" s="281"/>
      <c r="G49" s="281"/>
      <c r="H49" s="281"/>
      <c r="I49" s="281"/>
      <c r="J49" s="281"/>
      <c r="K49" s="281"/>
    </row>
    <row r="50" ht="15">
      <c r="F50" s="5"/>
    </row>
  </sheetData>
  <sheetProtection password="840A" sheet="1" objects="1" scenarios="1" selectLockedCells="1"/>
  <mergeCells count="135">
    <mergeCell ref="E5:F5"/>
    <mergeCell ref="E6:F6"/>
    <mergeCell ref="A1:K1"/>
    <mergeCell ref="B48:E48"/>
    <mergeCell ref="F48:G48"/>
    <mergeCell ref="H48:I48"/>
    <mergeCell ref="J48:K48"/>
    <mergeCell ref="B46:E46"/>
    <mergeCell ref="F46:G46"/>
    <mergeCell ref="H46:I46"/>
    <mergeCell ref="J46:K46"/>
    <mergeCell ref="B47:E47"/>
    <mergeCell ref="F47:G47"/>
    <mergeCell ref="H47:I47"/>
    <mergeCell ref="J47:K47"/>
    <mergeCell ref="B43:E43"/>
    <mergeCell ref="F43:G43"/>
    <mergeCell ref="H43:I43"/>
    <mergeCell ref="J43:K43"/>
    <mergeCell ref="B44:E44"/>
    <mergeCell ref="F44:G44"/>
    <mergeCell ref="H44:I44"/>
    <mergeCell ref="J44:K44"/>
    <mergeCell ref="F41:G41"/>
    <mergeCell ref="H41:I41"/>
    <mergeCell ref="J41:K41"/>
    <mergeCell ref="F42:G42"/>
    <mergeCell ref="H42:I42"/>
    <mergeCell ref="J42:K42"/>
    <mergeCell ref="H39:I39"/>
    <mergeCell ref="J39:K39"/>
    <mergeCell ref="B36:E36"/>
    <mergeCell ref="F36:G36"/>
    <mergeCell ref="F40:G40"/>
    <mergeCell ref="H40:I40"/>
    <mergeCell ref="J40:K40"/>
    <mergeCell ref="B37:E37"/>
    <mergeCell ref="F37:G37"/>
    <mergeCell ref="H37:I37"/>
    <mergeCell ref="J37:K37"/>
    <mergeCell ref="F38:G38"/>
    <mergeCell ref="H38:I38"/>
    <mergeCell ref="J38:K38"/>
    <mergeCell ref="B38:E38"/>
    <mergeCell ref="B39:E39"/>
    <mergeCell ref="B40:E40"/>
    <mergeCell ref="F39:G39"/>
    <mergeCell ref="H32:I32"/>
    <mergeCell ref="J32:K32"/>
    <mergeCell ref="B35:E35"/>
    <mergeCell ref="F35:G35"/>
    <mergeCell ref="H35:I35"/>
    <mergeCell ref="J35:K35"/>
    <mergeCell ref="H36:I36"/>
    <mergeCell ref="J36:K36"/>
    <mergeCell ref="B33:E33"/>
    <mergeCell ref="F33:G33"/>
    <mergeCell ref="H33:I33"/>
    <mergeCell ref="J33:K33"/>
    <mergeCell ref="B34:E34"/>
    <mergeCell ref="F34:G34"/>
    <mergeCell ref="H34:I34"/>
    <mergeCell ref="J34:K34"/>
    <mergeCell ref="B26:E26"/>
    <mergeCell ref="F26:G26"/>
    <mergeCell ref="H26:I26"/>
    <mergeCell ref="J26:K26"/>
    <mergeCell ref="B25:E25"/>
    <mergeCell ref="F25:G25"/>
    <mergeCell ref="B27:E27"/>
    <mergeCell ref="F27:G27"/>
    <mergeCell ref="B49:E49"/>
    <mergeCell ref="F49:G49"/>
    <mergeCell ref="H49:I49"/>
    <mergeCell ref="J49:K49"/>
    <mergeCell ref="B30:E30"/>
    <mergeCell ref="F30:G30"/>
    <mergeCell ref="H30:I30"/>
    <mergeCell ref="B41:E41"/>
    <mergeCell ref="B42:E42"/>
    <mergeCell ref="J30:K30"/>
    <mergeCell ref="B31:E31"/>
    <mergeCell ref="F31:G31"/>
    <mergeCell ref="H31:I31"/>
    <mergeCell ref="J31:K31"/>
    <mergeCell ref="B32:E32"/>
    <mergeCell ref="F32:G32"/>
    <mergeCell ref="H29:I29"/>
    <mergeCell ref="J29:K29"/>
    <mergeCell ref="G9:G10"/>
    <mergeCell ref="H9:I9"/>
    <mergeCell ref="J9:K9"/>
    <mergeCell ref="C10:D10"/>
    <mergeCell ref="A18:F18"/>
    <mergeCell ref="A20:K20"/>
    <mergeCell ref="A21:K21"/>
    <mergeCell ref="B29:E29"/>
    <mergeCell ref="B23:E23"/>
    <mergeCell ref="F29:G29"/>
    <mergeCell ref="J22:K22"/>
    <mergeCell ref="H22:I22"/>
    <mergeCell ref="F22:G22"/>
    <mergeCell ref="B22:E22"/>
    <mergeCell ref="H27:I27"/>
    <mergeCell ref="J27:K27"/>
    <mergeCell ref="B28:E28"/>
    <mergeCell ref="F28:G28"/>
    <mergeCell ref="H28:I28"/>
    <mergeCell ref="J28:K28"/>
    <mergeCell ref="H25:I25"/>
    <mergeCell ref="J25:K25"/>
    <mergeCell ref="A7:F7"/>
    <mergeCell ref="G7:K7"/>
    <mergeCell ref="A8:F8"/>
    <mergeCell ref="G8:K8"/>
    <mergeCell ref="B45:E45"/>
    <mergeCell ref="F45:G45"/>
    <mergeCell ref="H45:I45"/>
    <mergeCell ref="J45:K45"/>
    <mergeCell ref="A2:K2"/>
    <mergeCell ref="A3:K3"/>
    <mergeCell ref="A4:K4"/>
    <mergeCell ref="A5:D5"/>
    <mergeCell ref="G5:K6"/>
    <mergeCell ref="A6:D6"/>
    <mergeCell ref="C11:D11"/>
    <mergeCell ref="H23:I23"/>
    <mergeCell ref="J23:K23"/>
    <mergeCell ref="B24:E24"/>
    <mergeCell ref="F24:G24"/>
    <mergeCell ref="H24:I24"/>
    <mergeCell ref="J24:K24"/>
    <mergeCell ref="F23:G23"/>
    <mergeCell ref="B9:E9"/>
    <mergeCell ref="F9:F10"/>
  </mergeCells>
  <printOptions horizontalCentered="1" verticalCentered="1"/>
  <pageMargins left="0.7" right="0.7" top="0.75" bottom="0.75" header="0.3" footer="0.3"/>
  <pageSetup horizontalDpi="300" verticalDpi="300" orientation="portrait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T44"/>
  <sheetViews>
    <sheetView showZeros="0" view="pageBreakPreview" zoomScaleSheetLayoutView="100" zoomScalePageLayoutView="0" workbookViewId="0" topLeftCell="A1">
      <selection activeCell="D26" sqref="D26"/>
    </sheetView>
  </sheetViews>
  <sheetFormatPr defaultColWidth="9.140625" defaultRowHeight="15"/>
  <cols>
    <col min="1" max="1" width="4.421875" style="0" customWidth="1"/>
    <col min="2" max="2" width="8.28125" style="0" customWidth="1"/>
    <col min="3" max="3" width="1.8515625" style="0" customWidth="1"/>
    <col min="4" max="4" width="7.8515625" style="0" customWidth="1"/>
    <col min="6" max="6" width="7.57421875" style="0" customWidth="1"/>
    <col min="7" max="7" width="10.421875" style="0" customWidth="1"/>
    <col min="9" max="9" width="8.140625" style="0" customWidth="1"/>
    <col min="10" max="10" width="10.8515625" style="0" customWidth="1"/>
    <col min="11" max="11" width="9.00390625" style="0" customWidth="1"/>
    <col min="12" max="12" width="8.421875" style="0" customWidth="1"/>
    <col min="13" max="13" width="14.140625" style="0" customWidth="1"/>
    <col min="14" max="15" width="7.7109375" style="0" customWidth="1"/>
    <col min="16" max="16" width="10.140625" style="0" customWidth="1"/>
    <col min="17" max="17" width="11.28125" style="0" customWidth="1"/>
    <col min="18" max="18" width="9.00390625" style="0" customWidth="1"/>
    <col min="19" max="19" width="12.421875" style="0" customWidth="1"/>
  </cols>
  <sheetData>
    <row r="1" spans="1:19" ht="15">
      <c r="A1" s="267" t="str">
        <f>'ANNEXURE-I'!A3:AA3</f>
        <v>NUMBER STATEMENT - 2022-2023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</row>
    <row r="2" spans="1:19" ht="15">
      <c r="A2" s="267" t="s">
        <v>71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</row>
    <row r="3" spans="1:19" ht="15">
      <c r="A3" s="194" t="s">
        <v>197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</row>
    <row r="4" spans="1:19" ht="12" customHeight="1">
      <c r="A4" s="313" t="s">
        <v>0</v>
      </c>
      <c r="B4" s="313"/>
      <c r="C4" s="313"/>
      <c r="D4" s="313"/>
      <c r="E4" s="313"/>
      <c r="F4" s="314">
        <f>'ANNEXURE-II'!E6</f>
        <v>43</v>
      </c>
      <c r="G4" s="315"/>
      <c r="H4" s="306" t="str">
        <f>'ANNEXURE-II'!G6</f>
        <v>41010291 /  SCHOOL EDUCATION</v>
      </c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8"/>
    </row>
    <row r="5" spans="1:19" ht="12" customHeight="1">
      <c r="A5" s="313" t="s">
        <v>1</v>
      </c>
      <c r="B5" s="313"/>
      <c r="C5" s="313"/>
      <c r="D5" s="313"/>
      <c r="E5" s="313"/>
      <c r="F5" s="314" t="str">
        <f>'ANNEXURE-II'!E7</f>
        <v>03</v>
      </c>
      <c r="G5" s="315"/>
      <c r="H5" s="309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1"/>
    </row>
    <row r="6" spans="1:19" ht="12" customHeight="1">
      <c r="A6" s="316" t="str">
        <f>'ANNEXURE-IIA'!A7:F7</f>
        <v>IFHRMS CODE / SUB-ORDINATE OFFICE NAME &amp; PLACE</v>
      </c>
      <c r="B6" s="317"/>
      <c r="C6" s="317"/>
      <c r="D6" s="317"/>
      <c r="E6" s="317"/>
      <c r="F6" s="317"/>
      <c r="G6" s="318"/>
      <c r="H6" s="316">
        <f>'ANNEXURE-I'!G6</f>
        <v>0</v>
      </c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8"/>
    </row>
    <row r="7" spans="1:19" ht="12" customHeight="1">
      <c r="A7" s="313" t="str">
        <f>'ANNEXURE-IIA'!A8:F8</f>
        <v>HEAD OF ACCOUNT</v>
      </c>
      <c r="B7" s="313"/>
      <c r="C7" s="313"/>
      <c r="D7" s="313"/>
      <c r="E7" s="313"/>
      <c r="F7" s="313"/>
      <c r="G7" s="313"/>
      <c r="H7" s="317" t="str">
        <f>'ANNEXURE-II'!G9</f>
        <v>2202-02-109 BC</v>
      </c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8"/>
    </row>
    <row r="8" spans="1:20" ht="33.75" customHeight="1">
      <c r="A8" s="45" t="s">
        <v>42</v>
      </c>
      <c r="B8" s="312" t="s">
        <v>173</v>
      </c>
      <c r="C8" s="312"/>
      <c r="D8" s="312"/>
      <c r="E8" s="45" t="s">
        <v>16</v>
      </c>
      <c r="F8" s="45" t="s">
        <v>32</v>
      </c>
      <c r="G8" s="128" t="s">
        <v>74</v>
      </c>
      <c r="H8" s="45" t="s">
        <v>17</v>
      </c>
      <c r="I8" s="45" t="s">
        <v>32</v>
      </c>
      <c r="J8" s="128" t="s">
        <v>74</v>
      </c>
      <c r="K8" s="45" t="s">
        <v>24</v>
      </c>
      <c r="L8" s="45" t="s">
        <v>32</v>
      </c>
      <c r="M8" s="45" t="s">
        <v>74</v>
      </c>
      <c r="N8" s="45" t="s">
        <v>41</v>
      </c>
      <c r="O8" s="45" t="s">
        <v>32</v>
      </c>
      <c r="P8" s="128" t="s">
        <v>74</v>
      </c>
      <c r="Q8" s="45" t="s">
        <v>10</v>
      </c>
      <c r="R8" s="45" t="s">
        <v>32</v>
      </c>
      <c r="S8" s="45" t="s">
        <v>74</v>
      </c>
      <c r="T8" s="6"/>
    </row>
    <row r="9" spans="1:20" s="47" customFormat="1" ht="17.25" customHeight="1">
      <c r="A9" s="89">
        <v>1</v>
      </c>
      <c r="B9" s="89">
        <v>2</v>
      </c>
      <c r="C9" s="89"/>
      <c r="D9" s="89">
        <v>3</v>
      </c>
      <c r="E9" s="89">
        <v>4</v>
      </c>
      <c r="F9" s="89">
        <v>5</v>
      </c>
      <c r="G9" s="89">
        <v>6</v>
      </c>
      <c r="H9" s="89">
        <v>7</v>
      </c>
      <c r="I9" s="89">
        <v>8</v>
      </c>
      <c r="J9" s="89">
        <v>9</v>
      </c>
      <c r="K9" s="89">
        <v>10</v>
      </c>
      <c r="L9" s="89">
        <v>11</v>
      </c>
      <c r="M9" s="89">
        <v>12</v>
      </c>
      <c r="N9" s="89">
        <v>13</v>
      </c>
      <c r="O9" s="89">
        <v>14</v>
      </c>
      <c r="P9" s="89">
        <v>15</v>
      </c>
      <c r="Q9" s="89">
        <v>16</v>
      </c>
      <c r="R9" s="89">
        <v>17</v>
      </c>
      <c r="S9" s="89">
        <v>18</v>
      </c>
      <c r="T9" s="90"/>
    </row>
    <row r="10" spans="1:19" ht="13.5" customHeight="1">
      <c r="A10" s="9">
        <v>1</v>
      </c>
      <c r="B10" s="10">
        <v>4100</v>
      </c>
      <c r="C10" s="45" t="s">
        <v>19</v>
      </c>
      <c r="D10" s="19">
        <v>13600</v>
      </c>
      <c r="E10" s="21">
        <v>1300</v>
      </c>
      <c r="F10" s="11">
        <f>_xlfn.SUMIFS('ANNEXURE-I'!R$12:R$14,'ANNEXURE-I'!AC$12:AC$14,"&gt;="&amp;'ANNEXURE-III'!B10,'ANNEXURE-I'!AC$12:AC$14,"&lt;="&amp;'ANNEXURE-III'!D10)</f>
        <v>0</v>
      </c>
      <c r="G10" s="11">
        <f>E10*F10*12</f>
        <v>0</v>
      </c>
      <c r="H10" s="21">
        <v>700</v>
      </c>
      <c r="I10" s="11">
        <f>_xlfn.SUMIFS('ANNEXURE-I'!S$12:S$14,'ANNEXURE-I'!AC$12:AC$14,"&gt;="&amp;'ANNEXURE-III'!B10,'ANNEXURE-I'!AC$12:AC$14,"&lt;="&amp;'ANNEXURE-III'!D10)</f>
        <v>0</v>
      </c>
      <c r="J10" s="11">
        <f>H10*I10*12</f>
        <v>0</v>
      </c>
      <c r="K10" s="9">
        <v>600</v>
      </c>
      <c r="L10" s="11">
        <f>_xlfn.SUMIFS('ANNEXURE-I'!T$12:T$14,'ANNEXURE-I'!AC$12:AC$14,"&gt;="&amp;'ANNEXURE-III'!B10,'ANNEXURE-I'!AC$12:AC$14,"&lt;="&amp;'ANNEXURE-III'!D10)</f>
        <v>0</v>
      </c>
      <c r="M10" s="22">
        <f>K10*L10*12*0.4</f>
        <v>0</v>
      </c>
      <c r="N10" s="21">
        <v>400</v>
      </c>
      <c r="O10" s="11">
        <f>_xlfn.SUMIFS('ANNEXURE-I'!U$12:U$14,'ANNEXURE-I'!AC$12:AC$14,"&gt;="&amp;'ANNEXURE-III'!B10,'ANNEXURE-I'!AC$12:AC$14,"&lt;="&amp;'ANNEXURE-III'!D10)</f>
        <v>0</v>
      </c>
      <c r="P10" s="11">
        <f>N10*O10*12</f>
        <v>0</v>
      </c>
      <c r="Q10" s="9">
        <v>250</v>
      </c>
      <c r="R10" s="11">
        <f>_xlfn.SUMIFS('ANNEXURE-I'!V$12:V$14,'ANNEXURE-I'!AC$12:AC$14,"&gt;="&amp;'ANNEXURE-III'!B10,'ANNEXURE-I'!AC$12:AC$14,"&lt;="&amp;'ANNEXURE-III'!D10)</f>
        <v>0</v>
      </c>
      <c r="S10" s="11">
        <f>Q10*R10*12</f>
        <v>0</v>
      </c>
    </row>
    <row r="11" spans="1:19" ht="13.5" customHeight="1">
      <c r="A11" s="9">
        <v>2</v>
      </c>
      <c r="B11" s="10">
        <v>13601</v>
      </c>
      <c r="C11" s="45" t="s">
        <v>19</v>
      </c>
      <c r="D11" s="10">
        <v>17200</v>
      </c>
      <c r="E11" s="21">
        <v>1500</v>
      </c>
      <c r="F11" s="11">
        <f>_xlfn.SUMIFS('ANNEXURE-I'!R$12:R$14,'ANNEXURE-I'!AC$12:AC$14,"&gt;="&amp;'ANNEXURE-III'!B11,'ANNEXURE-I'!AC$12:AC$14,"&lt;="&amp;'ANNEXURE-III'!D11)</f>
        <v>0</v>
      </c>
      <c r="G11" s="11">
        <f aca="true" t="shared" si="0" ref="G11:G27">E11*F11*12</f>
        <v>0</v>
      </c>
      <c r="H11" s="21">
        <v>1000</v>
      </c>
      <c r="I11" s="11">
        <f>_xlfn.SUMIFS('ANNEXURE-I'!S$12:S$14,'ANNEXURE-I'!AC$12:AC$14,"&gt;="&amp;'ANNEXURE-III'!B11,'ANNEXURE-I'!AC$12:AC$14,"&lt;="&amp;'ANNEXURE-III'!D11)</f>
        <v>0</v>
      </c>
      <c r="J11" s="11">
        <f aca="true" t="shared" si="1" ref="J11:J26">H11*I11*12</f>
        <v>0</v>
      </c>
      <c r="K11" s="9">
        <v>700</v>
      </c>
      <c r="L11" s="11">
        <f>_xlfn.SUMIFS('ANNEXURE-I'!T$12:T$14,'ANNEXURE-I'!AC$12:AC$14,"&gt;="&amp;'ANNEXURE-III'!B11,'ANNEXURE-I'!AC$12:AC$14,"&lt;="&amp;'ANNEXURE-III'!D11)</f>
        <v>0</v>
      </c>
      <c r="M11" s="22">
        <f aca="true" t="shared" si="2" ref="M11:M26">K11*L11*12</f>
        <v>0</v>
      </c>
      <c r="N11" s="21">
        <v>450</v>
      </c>
      <c r="O11" s="11">
        <f>_xlfn.SUMIFS('ANNEXURE-I'!U$12:U$14,'ANNEXURE-I'!AC$12:AC$14,"&gt;="&amp;'ANNEXURE-III'!B11,'ANNEXURE-I'!AC$12:AC$14,"&lt;="&amp;'ANNEXURE-III'!D11)</f>
        <v>0</v>
      </c>
      <c r="P11" s="11">
        <f aca="true" t="shared" si="3" ref="P11:P26">N11*O11*12</f>
        <v>0</v>
      </c>
      <c r="Q11" s="9">
        <v>300</v>
      </c>
      <c r="R11" s="11">
        <f>_xlfn.SUMIFS('ANNEXURE-I'!V$12:V$14,'ANNEXURE-I'!AC$12:AC$14,"&gt;="&amp;'ANNEXURE-III'!B11,'ANNEXURE-I'!AC$12:AC$14,"&lt;="&amp;'ANNEXURE-III'!D11)</f>
        <v>0</v>
      </c>
      <c r="S11" s="11">
        <f aca="true" t="shared" si="4" ref="S11:S26">Q11*R11*12</f>
        <v>0</v>
      </c>
    </row>
    <row r="12" spans="1:19" ht="13.5" customHeight="1">
      <c r="A12" s="9">
        <v>3</v>
      </c>
      <c r="B12" s="10">
        <v>17201</v>
      </c>
      <c r="C12" s="45" t="s">
        <v>19</v>
      </c>
      <c r="D12" s="10">
        <v>21000</v>
      </c>
      <c r="E12" s="21">
        <v>1800</v>
      </c>
      <c r="F12" s="11">
        <f>_xlfn.SUMIFS('ANNEXURE-I'!R$12:R$14,'ANNEXURE-I'!AC$12:AC$14,"&gt;="&amp;'ANNEXURE-III'!B12,'ANNEXURE-I'!AC$12:AC$14,"&lt;="&amp;'ANNEXURE-III'!D12)</f>
        <v>0</v>
      </c>
      <c r="G12" s="11">
        <f t="shared" si="0"/>
        <v>0</v>
      </c>
      <c r="H12" s="21">
        <v>1200</v>
      </c>
      <c r="I12" s="11">
        <f>_xlfn.SUMIFS('ANNEXURE-I'!S$12:S$14,'ANNEXURE-I'!AC$12:AC$14,"&gt;="&amp;'ANNEXURE-III'!B12,'ANNEXURE-I'!AC$12:AC$14,"&lt;="&amp;'ANNEXURE-III'!D12)</f>
        <v>0</v>
      </c>
      <c r="J12" s="11">
        <f t="shared" si="1"/>
        <v>0</v>
      </c>
      <c r="K12" s="9">
        <v>800</v>
      </c>
      <c r="L12" s="11">
        <f>_xlfn.SUMIFS('ANNEXURE-I'!T$12:T$14,'ANNEXURE-I'!AC$12:AC$14,"&gt;="&amp;'ANNEXURE-III'!B12,'ANNEXURE-I'!AC$12:AC$14,"&lt;="&amp;'ANNEXURE-III'!D12)</f>
        <v>0</v>
      </c>
      <c r="M12" s="22">
        <f t="shared" si="2"/>
        <v>0</v>
      </c>
      <c r="N12" s="21">
        <v>500</v>
      </c>
      <c r="O12" s="11">
        <f>_xlfn.SUMIFS('ANNEXURE-I'!U$12:U$14,'ANNEXURE-I'!AC$12:AC$14,"&gt;="&amp;'ANNEXURE-III'!B12,'ANNEXURE-I'!AC$12:AC$14,"&lt;="&amp;'ANNEXURE-III'!D12)</f>
        <v>0</v>
      </c>
      <c r="P12" s="11">
        <f t="shared" si="3"/>
        <v>0</v>
      </c>
      <c r="Q12" s="9">
        <v>350</v>
      </c>
      <c r="R12" s="11">
        <f>_xlfn.SUMIFS('ANNEXURE-I'!V$12:V$14,'ANNEXURE-I'!AC$12:AC$14,"&gt;="&amp;'ANNEXURE-III'!B12,'ANNEXURE-I'!AC$12:AC$14,"&lt;="&amp;'ANNEXURE-III'!D12)</f>
        <v>0</v>
      </c>
      <c r="S12" s="11">
        <f t="shared" si="4"/>
        <v>0</v>
      </c>
    </row>
    <row r="13" spans="1:19" ht="13.5" customHeight="1">
      <c r="A13" s="9">
        <v>4</v>
      </c>
      <c r="B13" s="10">
        <v>21001</v>
      </c>
      <c r="C13" s="45" t="s">
        <v>19</v>
      </c>
      <c r="D13" s="10">
        <v>23900</v>
      </c>
      <c r="E13" s="21">
        <v>2100</v>
      </c>
      <c r="F13" s="11">
        <f>_xlfn.SUMIFS('ANNEXURE-I'!R$12:R$14,'ANNEXURE-I'!AC$12:AC$14,"&gt;="&amp;'ANNEXURE-III'!B13,'ANNEXURE-I'!AC$12:AC$14,"&lt;="&amp;'ANNEXURE-III'!D13)</f>
        <v>0</v>
      </c>
      <c r="G13" s="11">
        <f t="shared" si="0"/>
        <v>0</v>
      </c>
      <c r="H13" s="21">
        <v>1400</v>
      </c>
      <c r="I13" s="11">
        <f>_xlfn.SUMIFS('ANNEXURE-I'!S$12:S$14,'ANNEXURE-I'!AC$12:AC$14,"&gt;="&amp;'ANNEXURE-III'!B13,'ANNEXURE-I'!AC$12:AC$14,"&lt;="&amp;'ANNEXURE-III'!D13)</f>
        <v>0</v>
      </c>
      <c r="J13" s="11">
        <f t="shared" si="1"/>
        <v>0</v>
      </c>
      <c r="K13" s="9">
        <v>1000</v>
      </c>
      <c r="L13" s="11">
        <f>_xlfn.SUMIFS('ANNEXURE-I'!T$12:T$14,'ANNEXURE-I'!AC$12:AC$14,"&gt;="&amp;'ANNEXURE-III'!B13,'ANNEXURE-I'!AC$12:AC$14,"&lt;="&amp;'ANNEXURE-III'!D13)</f>
        <v>0</v>
      </c>
      <c r="M13" s="22">
        <f t="shared" si="2"/>
        <v>0</v>
      </c>
      <c r="N13" s="21">
        <v>700</v>
      </c>
      <c r="O13" s="11">
        <f>_xlfn.SUMIFS('ANNEXURE-I'!U$12:U$14,'ANNEXURE-I'!AC$12:AC$14,"&gt;="&amp;'ANNEXURE-III'!B13,'ANNEXURE-I'!AC$12:AC$14,"&lt;="&amp;'ANNEXURE-III'!D13)</f>
        <v>0</v>
      </c>
      <c r="P13" s="11">
        <f t="shared" si="3"/>
        <v>0</v>
      </c>
      <c r="Q13" s="9">
        <v>400</v>
      </c>
      <c r="R13" s="11">
        <f>_xlfn.SUMIFS('ANNEXURE-I'!V$12:V$14,'ANNEXURE-I'!AC$12:AC$14,"&gt;="&amp;'ANNEXURE-III'!B13,'ANNEXURE-I'!AC$12:AC$14,"&lt;="&amp;'ANNEXURE-III'!D13)</f>
        <v>0</v>
      </c>
      <c r="S13" s="11">
        <f t="shared" si="4"/>
        <v>0</v>
      </c>
    </row>
    <row r="14" spans="1:19" ht="13.5" customHeight="1">
      <c r="A14" s="9">
        <v>5</v>
      </c>
      <c r="B14" s="10">
        <v>23901</v>
      </c>
      <c r="C14" s="45" t="s">
        <v>19</v>
      </c>
      <c r="D14" s="10">
        <v>27200</v>
      </c>
      <c r="E14" s="21">
        <v>2600</v>
      </c>
      <c r="F14" s="11">
        <f>_xlfn.SUMIFS('ANNEXURE-I'!R$12:R$14,'ANNEXURE-I'!AC$12:AC$14,"&gt;="&amp;'ANNEXURE-III'!B14,'ANNEXURE-I'!AC$12:AC$14,"&lt;="&amp;'ANNEXURE-III'!D14)</f>
        <v>0</v>
      </c>
      <c r="G14" s="11">
        <f t="shared" si="0"/>
        <v>0</v>
      </c>
      <c r="H14" s="21">
        <v>1700</v>
      </c>
      <c r="I14" s="11">
        <f>_xlfn.SUMIFS('ANNEXURE-I'!S$12:S$14,'ANNEXURE-I'!AC$12:AC$14,"&gt;="&amp;'ANNEXURE-III'!B14,'ANNEXURE-I'!AC$12:AC$14,"&lt;="&amp;'ANNEXURE-III'!D14)</f>
        <v>0</v>
      </c>
      <c r="J14" s="11">
        <f t="shared" si="1"/>
        <v>0</v>
      </c>
      <c r="K14" s="9">
        <v>1200</v>
      </c>
      <c r="L14" s="11">
        <f>_xlfn.SUMIFS('ANNEXURE-I'!T$12:T$14,'ANNEXURE-I'!AC$12:AC$14,"&gt;="&amp;'ANNEXURE-III'!B14,'ANNEXURE-I'!AC$12:AC$14,"&lt;="&amp;'ANNEXURE-III'!D14)</f>
        <v>0</v>
      </c>
      <c r="M14" s="22">
        <f t="shared" si="2"/>
        <v>0</v>
      </c>
      <c r="N14" s="21">
        <v>800</v>
      </c>
      <c r="O14" s="11">
        <f>_xlfn.SUMIFS('ANNEXURE-I'!U$12:U$14,'ANNEXURE-I'!AC$12:AC$14,"&gt;="&amp;'ANNEXURE-III'!B14,'ANNEXURE-I'!AC$12:AC$14,"&lt;="&amp;'ANNEXURE-III'!D14)</f>
        <v>0</v>
      </c>
      <c r="P14" s="11">
        <f t="shared" si="3"/>
        <v>0</v>
      </c>
      <c r="Q14" s="9">
        <v>400</v>
      </c>
      <c r="R14" s="11">
        <f>_xlfn.SUMIFS('ANNEXURE-I'!V$12:V$14,'ANNEXURE-I'!AC$12:AC$14,"&gt;="&amp;'ANNEXURE-III'!B14,'ANNEXURE-I'!AC$12:AC$14,"&lt;="&amp;'ANNEXURE-III'!D14)</f>
        <v>0</v>
      </c>
      <c r="S14" s="11">
        <f t="shared" si="4"/>
        <v>0</v>
      </c>
    </row>
    <row r="15" spans="1:19" ht="13.5" customHeight="1">
      <c r="A15" s="9">
        <v>6</v>
      </c>
      <c r="B15" s="10">
        <v>27201</v>
      </c>
      <c r="C15" s="45" t="s">
        <v>19</v>
      </c>
      <c r="D15" s="10">
        <v>30600</v>
      </c>
      <c r="E15" s="21">
        <v>3100</v>
      </c>
      <c r="F15" s="11">
        <f>_xlfn.SUMIFS('ANNEXURE-I'!R$12:R$14,'ANNEXURE-I'!AC$12:AC$14,"&gt;="&amp;'ANNEXURE-III'!B15,'ANNEXURE-I'!AC$12:AC$14,"&lt;="&amp;'ANNEXURE-III'!D15)</f>
        <v>0</v>
      </c>
      <c r="G15" s="11">
        <f t="shared" si="0"/>
        <v>0</v>
      </c>
      <c r="H15" s="21">
        <v>2000</v>
      </c>
      <c r="I15" s="11">
        <f>_xlfn.SUMIFS('ANNEXURE-I'!S$12:S$14,'ANNEXURE-I'!AC$12:AC$14,"&gt;="&amp;'ANNEXURE-III'!B15,'ANNEXURE-I'!AC$12:AC$14,"&lt;="&amp;'ANNEXURE-III'!D15)</f>
        <v>0</v>
      </c>
      <c r="J15" s="11">
        <f t="shared" si="1"/>
        <v>0</v>
      </c>
      <c r="K15" s="9">
        <v>1500</v>
      </c>
      <c r="L15" s="11">
        <f>_xlfn.SUMIFS('ANNEXURE-I'!T$12:T$14,'ANNEXURE-I'!AC$12:AC$14,"&gt;="&amp;'ANNEXURE-III'!B15,'ANNEXURE-I'!AC$12:AC$14,"&lt;="&amp;'ANNEXURE-III'!D15)</f>
        <v>0</v>
      </c>
      <c r="M15" s="22">
        <f t="shared" si="2"/>
        <v>0</v>
      </c>
      <c r="N15" s="21">
        <v>1000</v>
      </c>
      <c r="O15" s="11">
        <f>_xlfn.SUMIFS('ANNEXURE-I'!U$12:U$14,'ANNEXURE-I'!AC$12:AC$14,"&gt;="&amp;'ANNEXURE-III'!B15,'ANNEXURE-I'!AC$12:AC$14,"&lt;="&amp;'ANNEXURE-III'!D15)</f>
        <v>0</v>
      </c>
      <c r="P15" s="11">
        <f t="shared" si="3"/>
        <v>0</v>
      </c>
      <c r="Q15" s="9">
        <v>450</v>
      </c>
      <c r="R15" s="11">
        <f>_xlfn.SUMIFS('ANNEXURE-I'!V$12:V$14,'ANNEXURE-I'!AC$12:AC$14,"&gt;="&amp;'ANNEXURE-III'!B15,'ANNEXURE-I'!AC$12:AC$14,"&lt;="&amp;'ANNEXURE-III'!D15)</f>
        <v>0</v>
      </c>
      <c r="S15" s="11">
        <f t="shared" si="4"/>
        <v>0</v>
      </c>
    </row>
    <row r="16" spans="1:19" ht="13.5" customHeight="1">
      <c r="A16" s="9">
        <v>7</v>
      </c>
      <c r="B16" s="10">
        <v>30601</v>
      </c>
      <c r="C16" s="45" t="s">
        <v>19</v>
      </c>
      <c r="D16" s="10">
        <v>35400</v>
      </c>
      <c r="E16" s="21">
        <v>3600</v>
      </c>
      <c r="F16" s="11">
        <f>_xlfn.SUMIFS('ANNEXURE-I'!R$12:R$14,'ANNEXURE-I'!AC$12:AC$14,"&gt;="&amp;'ANNEXURE-III'!B16,'ANNEXURE-I'!AC$12:AC$14,"&lt;="&amp;'ANNEXURE-III'!D16)</f>
        <v>0</v>
      </c>
      <c r="G16" s="11">
        <f t="shared" si="0"/>
        <v>0</v>
      </c>
      <c r="H16" s="21">
        <v>2300</v>
      </c>
      <c r="I16" s="11">
        <f>_xlfn.SUMIFS('ANNEXURE-I'!S$12:S$14,'ANNEXURE-I'!AC$12:AC$14,"&gt;="&amp;'ANNEXURE-III'!B16,'ANNEXURE-I'!AC$12:AC$14,"&lt;="&amp;'ANNEXURE-III'!D16)</f>
        <v>0</v>
      </c>
      <c r="J16" s="11">
        <f t="shared" si="1"/>
        <v>0</v>
      </c>
      <c r="K16" s="9">
        <v>1700</v>
      </c>
      <c r="L16" s="11">
        <f>_xlfn.SUMIFS('ANNEXURE-I'!T$12:T$14,'ANNEXURE-I'!AC$12:AC$14,"&gt;="&amp;'ANNEXURE-III'!B16,'ANNEXURE-I'!AC$12:AC$14,"&lt;="&amp;'ANNEXURE-III'!D16)</f>
        <v>0</v>
      </c>
      <c r="M16" s="22">
        <f t="shared" si="2"/>
        <v>0</v>
      </c>
      <c r="N16" s="21">
        <v>1200</v>
      </c>
      <c r="O16" s="11">
        <f>_xlfn.SUMIFS('ANNEXURE-I'!U$12:U$14,'ANNEXURE-I'!AC$12:AC$14,"&gt;="&amp;'ANNEXURE-III'!B16,'ANNEXURE-I'!AC$12:AC$14,"&lt;="&amp;'ANNEXURE-III'!D16)</f>
        <v>0</v>
      </c>
      <c r="P16" s="11">
        <f t="shared" si="3"/>
        <v>0</v>
      </c>
      <c r="Q16" s="9">
        <v>500</v>
      </c>
      <c r="R16" s="11">
        <f>_xlfn.SUMIFS('ANNEXURE-I'!V$12:V$14,'ANNEXURE-I'!AC$12:AC$14,"&gt;="&amp;'ANNEXURE-III'!B16,'ANNEXURE-I'!AC$12:AC$14,"&lt;="&amp;'ANNEXURE-III'!D16)</f>
        <v>0</v>
      </c>
      <c r="S16" s="11">
        <f t="shared" si="4"/>
        <v>0</v>
      </c>
    </row>
    <row r="17" spans="1:19" ht="13.5" customHeight="1">
      <c r="A17" s="9">
        <v>8</v>
      </c>
      <c r="B17" s="10">
        <v>35401</v>
      </c>
      <c r="C17" s="45" t="s">
        <v>19</v>
      </c>
      <c r="D17" s="10">
        <v>37300</v>
      </c>
      <c r="E17" s="21">
        <v>4200</v>
      </c>
      <c r="F17" s="11">
        <f>_xlfn.SUMIFS('ANNEXURE-I'!R$12:R$14,'ANNEXURE-I'!AC$12:AC$14,"&gt;="&amp;'ANNEXURE-III'!B17,'ANNEXURE-I'!AC$12:AC$14,"&lt;="&amp;'ANNEXURE-III'!D17)</f>
        <v>0</v>
      </c>
      <c r="G17" s="11">
        <f t="shared" si="0"/>
        <v>0</v>
      </c>
      <c r="H17" s="21">
        <v>2600</v>
      </c>
      <c r="I17" s="11">
        <f>_xlfn.SUMIFS('ANNEXURE-I'!S$12:S$14,'ANNEXURE-I'!AC$12:AC$14,"&gt;="&amp;'ANNEXURE-III'!B17,'ANNEXURE-I'!AC$12:AC$14,"&lt;="&amp;'ANNEXURE-III'!D17)</f>
        <v>0</v>
      </c>
      <c r="J17" s="11">
        <f t="shared" si="1"/>
        <v>0</v>
      </c>
      <c r="K17" s="9">
        <v>1800</v>
      </c>
      <c r="L17" s="11">
        <f>_xlfn.SUMIFS('ANNEXURE-I'!T$12:T$14,'ANNEXURE-I'!AC$12:AC$14,"&gt;="&amp;'ANNEXURE-III'!B17,'ANNEXURE-I'!AC$12:AC$14,"&lt;="&amp;'ANNEXURE-III'!D17)</f>
        <v>0</v>
      </c>
      <c r="M17" s="22">
        <f t="shared" si="2"/>
        <v>0</v>
      </c>
      <c r="N17" s="21">
        <v>1500</v>
      </c>
      <c r="O17" s="11">
        <f>_xlfn.SUMIFS('ANNEXURE-I'!U$12:U$14,'ANNEXURE-I'!AC$12:AC$14,"&gt;="&amp;'ANNEXURE-III'!B17,'ANNEXURE-I'!AC$12:AC$14,"&lt;="&amp;'ANNEXURE-III'!D17)</f>
        <v>0</v>
      </c>
      <c r="P17" s="11">
        <f t="shared" si="3"/>
        <v>0</v>
      </c>
      <c r="Q17" s="9">
        <v>550</v>
      </c>
      <c r="R17" s="11">
        <f>_xlfn.SUMIFS('ANNEXURE-I'!V$12:V$14,'ANNEXURE-I'!AC$12:AC$14,"&gt;="&amp;'ANNEXURE-III'!B17,'ANNEXURE-I'!AC$12:AC$14,"&lt;="&amp;'ANNEXURE-III'!D17)</f>
        <v>0</v>
      </c>
      <c r="S17" s="11">
        <f t="shared" si="4"/>
        <v>0</v>
      </c>
    </row>
    <row r="18" spans="1:19" ht="13.5" customHeight="1">
      <c r="A18" s="9">
        <v>9</v>
      </c>
      <c r="B18" s="10">
        <v>37301</v>
      </c>
      <c r="C18" s="45" t="s">
        <v>19</v>
      </c>
      <c r="D18" s="10">
        <v>41100</v>
      </c>
      <c r="E18" s="21">
        <v>4700</v>
      </c>
      <c r="F18" s="11">
        <f>_xlfn.SUMIFS('ANNEXURE-I'!R$12:R$14,'ANNEXURE-I'!AC$12:AC$14,"&gt;="&amp;'ANNEXURE-III'!B18,'ANNEXURE-I'!AC$12:AC$14,"&lt;="&amp;'ANNEXURE-III'!D18)</f>
        <v>0</v>
      </c>
      <c r="G18" s="11">
        <f t="shared" si="0"/>
        <v>0</v>
      </c>
      <c r="H18" s="21">
        <v>3000</v>
      </c>
      <c r="I18" s="11">
        <f>_xlfn.SUMIFS('ANNEXURE-I'!S$12:S$14,'ANNEXURE-I'!AC$12:AC$14,"&gt;="&amp;'ANNEXURE-III'!B18,'ANNEXURE-I'!AC$12:AC$14,"&lt;="&amp;'ANNEXURE-III'!D18)</f>
        <v>0</v>
      </c>
      <c r="J18" s="11">
        <f t="shared" si="1"/>
        <v>0</v>
      </c>
      <c r="K18" s="9">
        <v>2300</v>
      </c>
      <c r="L18" s="11">
        <f>_xlfn.SUMIFS('ANNEXURE-I'!T$12:T$14,'ANNEXURE-I'!AC$12:AC$14,"&gt;="&amp;'ANNEXURE-III'!B18,'ANNEXURE-I'!AC$12:AC$14,"&lt;="&amp;'ANNEXURE-III'!D18)</f>
        <v>0</v>
      </c>
      <c r="M18" s="22">
        <f t="shared" si="2"/>
        <v>0</v>
      </c>
      <c r="N18" s="21">
        <v>1700</v>
      </c>
      <c r="O18" s="11">
        <f>_xlfn.SUMIFS('ANNEXURE-I'!U$12:U$14,'ANNEXURE-I'!AC$12:AC$14,"&gt;="&amp;'ANNEXURE-III'!B18,'ANNEXURE-I'!AC$12:AC$14,"&lt;="&amp;'ANNEXURE-III'!D18)</f>
        <v>0</v>
      </c>
      <c r="P18" s="11">
        <f t="shared" si="3"/>
        <v>0</v>
      </c>
      <c r="Q18" s="9">
        <v>600</v>
      </c>
      <c r="R18" s="11">
        <f>_xlfn.SUMIFS('ANNEXURE-I'!V$12:V$14,'ANNEXURE-I'!AC$12:AC$14,"&gt;="&amp;'ANNEXURE-III'!B18,'ANNEXURE-I'!AC$12:AC$14,"&lt;="&amp;'ANNEXURE-III'!D18)</f>
        <v>0</v>
      </c>
      <c r="S18" s="11">
        <f t="shared" si="4"/>
        <v>0</v>
      </c>
    </row>
    <row r="19" spans="1:19" ht="13.5" customHeight="1">
      <c r="A19" s="9">
        <v>10</v>
      </c>
      <c r="B19" s="10">
        <v>41101</v>
      </c>
      <c r="C19" s="45" t="s">
        <v>19</v>
      </c>
      <c r="D19" s="10">
        <v>44500</v>
      </c>
      <c r="E19" s="21">
        <v>5200</v>
      </c>
      <c r="F19" s="11">
        <f>_xlfn.SUMIFS('ANNEXURE-I'!R$12:R$14,'ANNEXURE-I'!AC$12:AC$14,"&gt;="&amp;'ANNEXURE-III'!B19,'ANNEXURE-I'!AC$12:AC$14,"&lt;="&amp;'ANNEXURE-III'!D19)</f>
        <v>0</v>
      </c>
      <c r="G19" s="11">
        <f t="shared" si="0"/>
        <v>0</v>
      </c>
      <c r="H19" s="21">
        <v>3300</v>
      </c>
      <c r="I19" s="11">
        <f>_xlfn.SUMIFS('ANNEXURE-I'!S$12:S$14,'ANNEXURE-I'!AC$12:AC$14,"&gt;="&amp;'ANNEXURE-III'!B19,'ANNEXURE-I'!AC$12:AC$14,"&lt;="&amp;'ANNEXURE-III'!D19)</f>
        <v>0</v>
      </c>
      <c r="J19" s="11">
        <f t="shared" si="1"/>
        <v>0</v>
      </c>
      <c r="K19" s="9">
        <v>2600</v>
      </c>
      <c r="L19" s="11">
        <f>_xlfn.SUMIFS('ANNEXURE-I'!T$12:T$14,'ANNEXURE-I'!AC$12:AC$14,"&gt;="&amp;'ANNEXURE-III'!B19,'ANNEXURE-I'!AC$12:AC$14,"&lt;="&amp;'ANNEXURE-III'!D19)</f>
        <v>0</v>
      </c>
      <c r="M19" s="22">
        <f t="shared" si="2"/>
        <v>0</v>
      </c>
      <c r="N19" s="21">
        <v>1900</v>
      </c>
      <c r="O19" s="11">
        <f>_xlfn.SUMIFS('ANNEXURE-I'!U$12:U$14,'ANNEXURE-I'!AC$12:AC$14,"&gt;="&amp;'ANNEXURE-III'!B19,'ANNEXURE-I'!AC$12:AC$14,"&lt;="&amp;'ANNEXURE-III'!D19)</f>
        <v>0</v>
      </c>
      <c r="P19" s="11">
        <f t="shared" si="3"/>
        <v>0</v>
      </c>
      <c r="Q19" s="9">
        <v>650</v>
      </c>
      <c r="R19" s="11">
        <f>_xlfn.SUMIFS('ANNEXURE-I'!V$12:V$14,'ANNEXURE-I'!AC$12:AC$14,"&gt;="&amp;'ANNEXURE-III'!B19,'ANNEXURE-I'!AC$12:AC$14,"&lt;="&amp;'ANNEXURE-III'!D19)</f>
        <v>0</v>
      </c>
      <c r="S19" s="11">
        <f t="shared" si="4"/>
        <v>0</v>
      </c>
    </row>
    <row r="20" spans="1:19" ht="13.5" customHeight="1">
      <c r="A20" s="9">
        <v>11</v>
      </c>
      <c r="B20" s="10">
        <v>44501</v>
      </c>
      <c r="C20" s="45" t="s">
        <v>19</v>
      </c>
      <c r="D20" s="10">
        <v>50200</v>
      </c>
      <c r="E20" s="21">
        <v>5700</v>
      </c>
      <c r="F20" s="11">
        <f>_xlfn.SUMIFS('ANNEXURE-I'!R$12:R$14,'ANNEXURE-I'!AC$12:AC$14,"&gt;="&amp;'ANNEXURE-III'!B20,'ANNEXURE-I'!AC$12:AC$14,"&lt;="&amp;'ANNEXURE-III'!D20)</f>
        <v>0</v>
      </c>
      <c r="G20" s="11">
        <f t="shared" si="0"/>
        <v>0</v>
      </c>
      <c r="H20" s="21">
        <v>3600</v>
      </c>
      <c r="I20" s="11">
        <f>_xlfn.SUMIFS('ANNEXURE-I'!S$12:S$14,'ANNEXURE-I'!AC$12:AC$14,"&gt;="&amp;'ANNEXURE-III'!B20,'ANNEXURE-I'!AC$12:AC$14,"&lt;="&amp;'ANNEXURE-III'!D20)</f>
        <v>0</v>
      </c>
      <c r="J20" s="11">
        <f t="shared" si="1"/>
        <v>0</v>
      </c>
      <c r="K20" s="9">
        <v>2900</v>
      </c>
      <c r="L20" s="11">
        <f>_xlfn.SUMIFS('ANNEXURE-I'!T$12:T$14,'ANNEXURE-I'!AC$12:AC$14,"&gt;="&amp;'ANNEXURE-III'!B20,'ANNEXURE-I'!AC$12:AC$14,"&lt;="&amp;'ANNEXURE-III'!D20)</f>
        <v>0</v>
      </c>
      <c r="M20" s="22">
        <f t="shared" si="2"/>
        <v>0</v>
      </c>
      <c r="N20" s="21">
        <v>2000</v>
      </c>
      <c r="O20" s="11">
        <f>_xlfn.SUMIFS('ANNEXURE-I'!U$12:U$14,'ANNEXURE-I'!AC$12:AC$14,"&gt;="&amp;'ANNEXURE-III'!B20,'ANNEXURE-I'!AC$12:AC$14,"&lt;="&amp;'ANNEXURE-III'!D20)</f>
        <v>0</v>
      </c>
      <c r="P20" s="11">
        <f t="shared" si="3"/>
        <v>0</v>
      </c>
      <c r="Q20" s="9">
        <v>650</v>
      </c>
      <c r="R20" s="11">
        <f>_xlfn.SUMIFS('ANNEXURE-I'!V$12:V$14,'ANNEXURE-I'!AC$12:AC$14,"&gt;="&amp;'ANNEXURE-III'!B20,'ANNEXURE-I'!AC$12:AC$14,"&lt;="&amp;'ANNEXURE-III'!D20)</f>
        <v>0</v>
      </c>
      <c r="S20" s="11">
        <f t="shared" si="4"/>
        <v>0</v>
      </c>
    </row>
    <row r="21" spans="1:19" ht="13.5" customHeight="1">
      <c r="A21" s="9">
        <v>12</v>
      </c>
      <c r="B21" s="10">
        <v>50201</v>
      </c>
      <c r="C21" s="45" t="s">
        <v>19</v>
      </c>
      <c r="D21" s="10">
        <v>51600</v>
      </c>
      <c r="E21" s="21">
        <v>6200</v>
      </c>
      <c r="F21" s="11">
        <f>_xlfn.SUMIFS('ANNEXURE-I'!R$12:R$14,'ANNEXURE-I'!AC$12:AC$14,"&gt;="&amp;'ANNEXURE-III'!B21,'ANNEXURE-I'!AC$12:AC$14,"&lt;="&amp;'ANNEXURE-III'!D21)</f>
        <v>0</v>
      </c>
      <c r="G21" s="11">
        <f t="shared" si="0"/>
        <v>0</v>
      </c>
      <c r="H21" s="21">
        <v>3800</v>
      </c>
      <c r="I21" s="11">
        <f>_xlfn.SUMIFS('ANNEXURE-I'!S$12:S$14,'ANNEXURE-I'!AC$12:AC$14,"&gt;="&amp;'ANNEXURE-III'!B21,'ANNEXURE-I'!AC$12:AC$14,"&lt;="&amp;'ANNEXURE-III'!D21)</f>
        <v>0</v>
      </c>
      <c r="J21" s="11">
        <f t="shared" si="1"/>
        <v>0</v>
      </c>
      <c r="K21" s="9">
        <v>3100</v>
      </c>
      <c r="L21" s="11">
        <f>_xlfn.SUMIFS('ANNEXURE-I'!T$12:T$14,'ANNEXURE-I'!AC$12:AC$14,"&gt;="&amp;'ANNEXURE-III'!B21,'ANNEXURE-I'!AC$12:AC$14,"&lt;="&amp;'ANNEXURE-III'!D21)</f>
        <v>0</v>
      </c>
      <c r="M21" s="22">
        <f t="shared" si="2"/>
        <v>0</v>
      </c>
      <c r="N21" s="21">
        <v>2200</v>
      </c>
      <c r="O21" s="11">
        <f>_xlfn.SUMIFS('ANNEXURE-I'!U$12:U$14,'ANNEXURE-I'!AC$12:AC$14,"&gt;="&amp;'ANNEXURE-III'!B21,'ANNEXURE-I'!AC$12:AC$14,"&lt;="&amp;'ANNEXURE-III'!D21)</f>
        <v>0</v>
      </c>
      <c r="P21" s="11">
        <f t="shared" si="3"/>
        <v>0</v>
      </c>
      <c r="Q21" s="9">
        <v>700</v>
      </c>
      <c r="R21" s="11">
        <f>_xlfn.SUMIFS('ANNEXURE-I'!V$12:V$14,'ANNEXURE-I'!AC$12:AC$14,"&gt;="&amp;'ANNEXURE-III'!B21,'ANNEXURE-I'!AC$12:AC$14,"&lt;="&amp;'ANNEXURE-III'!D21)</f>
        <v>0</v>
      </c>
      <c r="S21" s="11">
        <f t="shared" si="4"/>
        <v>0</v>
      </c>
    </row>
    <row r="22" spans="1:19" ht="13.5" customHeight="1">
      <c r="A22" s="9">
        <v>13</v>
      </c>
      <c r="B22" s="10">
        <v>51601</v>
      </c>
      <c r="C22" s="45" t="s">
        <v>19</v>
      </c>
      <c r="D22" s="10">
        <v>54000</v>
      </c>
      <c r="E22" s="21">
        <v>6800</v>
      </c>
      <c r="F22" s="11">
        <f>_xlfn.SUMIFS('ANNEXURE-I'!R$12:R$14,'ANNEXURE-I'!AC$12:AC$14,"&gt;="&amp;'ANNEXURE-III'!B22,'ANNEXURE-I'!AC$12:AC$14,"&lt;="&amp;'ANNEXURE-III'!D22)</f>
        <v>0</v>
      </c>
      <c r="G22" s="11">
        <f t="shared" si="0"/>
        <v>0</v>
      </c>
      <c r="H22" s="21">
        <v>4100</v>
      </c>
      <c r="I22" s="11">
        <f>_xlfn.SUMIFS('ANNEXURE-I'!S$12:S$14,'ANNEXURE-I'!AC$12:AC$14,"&gt;="&amp;'ANNEXURE-III'!B22,'ANNEXURE-I'!AC$12:AC$14,"&lt;="&amp;'ANNEXURE-III'!D22)</f>
        <v>0</v>
      </c>
      <c r="J22" s="11">
        <f t="shared" si="1"/>
        <v>0</v>
      </c>
      <c r="K22" s="9">
        <v>3200</v>
      </c>
      <c r="L22" s="11">
        <f>_xlfn.SUMIFS('ANNEXURE-I'!T$12:T$14,'ANNEXURE-I'!AC$12:AC$14,"&gt;="&amp;'ANNEXURE-III'!B22,'ANNEXURE-I'!AC$12:AC$14,"&lt;="&amp;'ANNEXURE-III'!D22)</f>
        <v>0</v>
      </c>
      <c r="M22" s="22">
        <f t="shared" si="2"/>
        <v>0</v>
      </c>
      <c r="N22" s="21">
        <v>2200</v>
      </c>
      <c r="O22" s="11">
        <f>_xlfn.SUMIFS('ANNEXURE-I'!U$12:U$14,'ANNEXURE-I'!AC$12:AC$14,"&gt;="&amp;'ANNEXURE-III'!B22,'ANNEXURE-I'!AC$12:AC$14,"&lt;="&amp;'ANNEXURE-III'!D22)</f>
        <v>0</v>
      </c>
      <c r="P22" s="11">
        <f t="shared" si="3"/>
        <v>0</v>
      </c>
      <c r="Q22" s="9">
        <v>750</v>
      </c>
      <c r="R22" s="11">
        <f>_xlfn.SUMIFS('ANNEXURE-I'!V$12:V$14,'ANNEXURE-I'!AC$12:AC$14,"&gt;="&amp;'ANNEXURE-III'!B22,'ANNEXURE-I'!AC$12:AC$14,"&lt;="&amp;'ANNEXURE-III'!D22)</f>
        <v>0</v>
      </c>
      <c r="S22" s="11">
        <f t="shared" si="4"/>
        <v>0</v>
      </c>
    </row>
    <row r="23" spans="1:19" ht="13.5" customHeight="1">
      <c r="A23" s="9">
        <v>14</v>
      </c>
      <c r="B23" s="10">
        <v>54001</v>
      </c>
      <c r="C23" s="45" t="s">
        <v>19</v>
      </c>
      <c r="D23" s="10">
        <v>55500</v>
      </c>
      <c r="E23" s="21">
        <v>7300</v>
      </c>
      <c r="F23" s="11">
        <f>_xlfn.SUMIFS('ANNEXURE-I'!R$12:R$14,'ANNEXURE-I'!AC$12:AC$14,"&gt;="&amp;'ANNEXURE-III'!B23,'ANNEXURE-I'!AC$12:AC$14,"&lt;="&amp;'ANNEXURE-III'!D23)</f>
        <v>0</v>
      </c>
      <c r="G23" s="11">
        <f t="shared" si="0"/>
        <v>0</v>
      </c>
      <c r="H23" s="21">
        <v>4300</v>
      </c>
      <c r="I23" s="11">
        <f>_xlfn.SUMIFS('ANNEXURE-I'!S$12:S$14,'ANNEXURE-I'!AC$12:AC$14,"&gt;="&amp;'ANNEXURE-III'!B23,'ANNEXURE-I'!AC$12:AC$14,"&lt;="&amp;'ANNEXURE-III'!D23)</f>
        <v>0</v>
      </c>
      <c r="J23" s="11">
        <f t="shared" si="1"/>
        <v>0</v>
      </c>
      <c r="K23" s="9">
        <v>3200</v>
      </c>
      <c r="L23" s="11">
        <f>_xlfn.SUMIFS('ANNEXURE-I'!T$12:T$14,'ANNEXURE-I'!AC$12:AC$14,"&gt;="&amp;'ANNEXURE-III'!B23,'ANNEXURE-I'!AC$12:AC$14,"&lt;="&amp;'ANNEXURE-III'!D23)</f>
        <v>0</v>
      </c>
      <c r="M23" s="22">
        <f t="shared" si="2"/>
        <v>0</v>
      </c>
      <c r="N23" s="21">
        <v>2200</v>
      </c>
      <c r="O23" s="11">
        <f>_xlfn.SUMIFS('ANNEXURE-I'!U$12:U$14,'ANNEXURE-I'!AC$12:AC$14,"&gt;="&amp;'ANNEXURE-III'!B23,'ANNEXURE-I'!AC$12:AC$14,"&lt;="&amp;'ANNEXURE-III'!D23)</f>
        <v>0</v>
      </c>
      <c r="P23" s="11">
        <f t="shared" si="3"/>
        <v>0</v>
      </c>
      <c r="Q23" s="9">
        <v>800</v>
      </c>
      <c r="R23" s="11">
        <f>_xlfn.SUMIFS('ANNEXURE-I'!V$12:V$14,'ANNEXURE-I'!AC$12:AC$14,"&gt;="&amp;'ANNEXURE-III'!B23,'ANNEXURE-I'!AC$12:AC$14,"&lt;="&amp;'ANNEXURE-III'!D23)</f>
        <v>0</v>
      </c>
      <c r="S23" s="11">
        <f t="shared" si="4"/>
        <v>0</v>
      </c>
    </row>
    <row r="24" spans="1:19" ht="13.5" customHeight="1">
      <c r="A24" s="9">
        <v>15</v>
      </c>
      <c r="B24" s="10">
        <v>55501</v>
      </c>
      <c r="C24" s="45" t="s">
        <v>19</v>
      </c>
      <c r="D24" s="10">
        <v>56900</v>
      </c>
      <c r="E24" s="21">
        <v>7500</v>
      </c>
      <c r="F24" s="11">
        <f>_xlfn.SUMIFS('ANNEXURE-I'!R$12:R$14,'ANNEXURE-I'!AC$12:AC$14,"&gt;="&amp;'ANNEXURE-III'!B24,'ANNEXURE-I'!AC$12:AC$14,"&lt;="&amp;'ANNEXURE-III'!D24)</f>
        <v>0</v>
      </c>
      <c r="G24" s="11">
        <f t="shared" si="0"/>
        <v>0</v>
      </c>
      <c r="H24" s="21">
        <v>4300</v>
      </c>
      <c r="I24" s="11">
        <f>_xlfn.SUMIFS('ANNEXURE-I'!S$12:S$14,'ANNEXURE-I'!AC$12:AC$14,"&gt;="&amp;'ANNEXURE-III'!B24,'ANNEXURE-I'!AC$12:AC$14,"&lt;="&amp;'ANNEXURE-III'!D24)</f>
        <v>0</v>
      </c>
      <c r="J24" s="11">
        <f t="shared" si="1"/>
        <v>0</v>
      </c>
      <c r="K24" s="9">
        <v>3200</v>
      </c>
      <c r="L24" s="11">
        <f>_xlfn.SUMIFS('ANNEXURE-I'!T$12:T$14,'ANNEXURE-I'!AC$12:AC$14,"&gt;="&amp;'ANNEXURE-III'!B24,'ANNEXURE-I'!AC$12:AC$14,"&lt;="&amp;'ANNEXURE-III'!D24)</f>
        <v>0</v>
      </c>
      <c r="M24" s="22">
        <f t="shared" si="2"/>
        <v>0</v>
      </c>
      <c r="N24" s="21">
        <v>2200</v>
      </c>
      <c r="O24" s="11">
        <f>_xlfn.SUMIFS('ANNEXURE-I'!U$12:U$14,'ANNEXURE-I'!AC$12:AC$14,"&gt;="&amp;'ANNEXURE-III'!B24,'ANNEXURE-I'!AC$12:AC$14,"&lt;="&amp;'ANNEXURE-III'!D24)</f>
        <v>0</v>
      </c>
      <c r="P24" s="11">
        <f t="shared" si="3"/>
        <v>0</v>
      </c>
      <c r="Q24" s="9">
        <v>850</v>
      </c>
      <c r="R24" s="11">
        <f>_xlfn.SUMIFS('ANNEXURE-I'!V$12:V$14,'ANNEXURE-I'!AC$12:AC$14,"&gt;="&amp;'ANNEXURE-III'!B24,'ANNEXURE-I'!AC$12:AC$14,"&lt;="&amp;'ANNEXURE-III'!D24)</f>
        <v>0</v>
      </c>
      <c r="S24" s="11">
        <f t="shared" si="4"/>
        <v>0</v>
      </c>
    </row>
    <row r="25" spans="1:19" ht="13.5" customHeight="1">
      <c r="A25" s="9">
        <v>16</v>
      </c>
      <c r="B25" s="10">
        <v>56901</v>
      </c>
      <c r="C25" s="45" t="s">
        <v>19</v>
      </c>
      <c r="D25" s="10">
        <v>64200</v>
      </c>
      <c r="E25" s="21">
        <v>7800</v>
      </c>
      <c r="F25" s="11">
        <f>_xlfn.SUMIFS('ANNEXURE-I'!R$12:R$14,'ANNEXURE-I'!AC$12:AC$14,"&gt;="&amp;'ANNEXURE-III'!B25,'ANNEXURE-I'!AC$12:AC$14,"&lt;="&amp;'ANNEXURE-III'!D25)</f>
        <v>0</v>
      </c>
      <c r="G25" s="11">
        <f t="shared" si="0"/>
        <v>0</v>
      </c>
      <c r="H25" s="21">
        <v>4300</v>
      </c>
      <c r="I25" s="11">
        <f>_xlfn.SUMIFS('ANNEXURE-I'!S$12:S$14,'ANNEXURE-I'!AC$12:AC$14,"&gt;="&amp;'ANNEXURE-III'!B25,'ANNEXURE-I'!AC$12:AC$14,"&lt;="&amp;'ANNEXURE-III'!D25)</f>
        <v>0</v>
      </c>
      <c r="J25" s="11">
        <f t="shared" si="1"/>
        <v>0</v>
      </c>
      <c r="K25" s="9">
        <v>3200</v>
      </c>
      <c r="L25" s="11">
        <f>_xlfn.SUMIFS('ANNEXURE-I'!T$12:T$14,'ANNEXURE-I'!AC$12:AC$14,"&gt;="&amp;'ANNEXURE-III'!B25,'ANNEXURE-I'!AC$12:AC$14,"&lt;="&amp;'ANNEXURE-III'!D25)</f>
        <v>0</v>
      </c>
      <c r="M25" s="22">
        <f t="shared" si="2"/>
        <v>0</v>
      </c>
      <c r="N25" s="21">
        <v>2200</v>
      </c>
      <c r="O25" s="11">
        <f>_xlfn.SUMIFS('ANNEXURE-I'!U$12:U$14,'ANNEXURE-I'!AC$12:AC$14,"&gt;="&amp;'ANNEXURE-III'!B25,'ANNEXURE-I'!AC$12:AC$14,"&lt;="&amp;'ANNEXURE-III'!D25)</f>
        <v>0</v>
      </c>
      <c r="P25" s="11">
        <f t="shared" si="3"/>
        <v>0</v>
      </c>
      <c r="Q25" s="9">
        <v>850</v>
      </c>
      <c r="R25" s="11">
        <f>_xlfn.SUMIFS('ANNEXURE-I'!V$12:V$14,'ANNEXURE-I'!AC$12:AC$14,"&gt;="&amp;'ANNEXURE-III'!B25,'ANNEXURE-I'!AC$12:AC$14,"&lt;="&amp;'ANNEXURE-III'!D25)</f>
        <v>0</v>
      </c>
      <c r="S25" s="11">
        <f t="shared" si="4"/>
        <v>0</v>
      </c>
    </row>
    <row r="26" spans="1:19" ht="13.5" customHeight="1">
      <c r="A26" s="9">
        <v>17</v>
      </c>
      <c r="B26" s="18">
        <v>64201</v>
      </c>
      <c r="C26" s="45" t="s">
        <v>19</v>
      </c>
      <c r="D26" s="20">
        <v>219800</v>
      </c>
      <c r="E26" s="21">
        <v>8300</v>
      </c>
      <c r="F26" s="11">
        <f>_xlfn.SUMIFS('ANNEXURE-I'!R$12:R$14,'ANNEXURE-I'!AC$12:AC$14,"&gt;="&amp;'ANNEXURE-III'!B26,'ANNEXURE-I'!AC$12:AC$14,"&lt;="&amp;'ANNEXURE-III'!D26)</f>
        <v>0</v>
      </c>
      <c r="G26" s="11">
        <f t="shared" si="0"/>
        <v>0</v>
      </c>
      <c r="H26" s="21">
        <v>4300</v>
      </c>
      <c r="I26" s="11">
        <f>_xlfn.SUMIFS('ANNEXURE-I'!S$12:S$14,'ANNEXURE-I'!AC$12:AC$14,"&gt;="&amp;'ANNEXURE-III'!B26,'ANNEXURE-I'!AC$12:AC$14,"&lt;="&amp;'ANNEXURE-III'!D26)</f>
        <v>0</v>
      </c>
      <c r="J26" s="11">
        <f t="shared" si="1"/>
        <v>0</v>
      </c>
      <c r="K26" s="9">
        <v>3200</v>
      </c>
      <c r="L26" s="11">
        <f>_xlfn.SUMIFS('ANNEXURE-I'!T$12:T$14,'ANNEXURE-I'!AC$12:AC$14,"&gt;="&amp;'ANNEXURE-III'!B26,'ANNEXURE-I'!AC$12:AC$14,"&lt;="&amp;'ANNEXURE-III'!D26)</f>
        <v>0</v>
      </c>
      <c r="M26" s="22">
        <f t="shared" si="2"/>
        <v>0</v>
      </c>
      <c r="N26" s="21">
        <v>2200</v>
      </c>
      <c r="O26" s="11">
        <f>_xlfn.SUMIFS('ANNEXURE-I'!U$12:U$14,'ANNEXURE-I'!AC$12:AC$14,"&gt;="&amp;'ANNEXURE-III'!B26,'ANNEXURE-I'!AC$12:AC$14,"&lt;="&amp;'ANNEXURE-III'!D26)</f>
        <v>0</v>
      </c>
      <c r="P26" s="11">
        <f t="shared" si="3"/>
        <v>0</v>
      </c>
      <c r="Q26" s="9">
        <v>850</v>
      </c>
      <c r="R26" s="11">
        <f>_xlfn.SUMIFS('ANNEXURE-I'!V$12:V$14,'ANNEXURE-I'!AC$12:AC$14,"&gt;="&amp;'ANNEXURE-III'!B26,'ANNEXURE-I'!AC$12:AC$14,"&lt;="&amp;'ANNEXURE-III'!D26)</f>
        <v>0</v>
      </c>
      <c r="S26" s="11">
        <f t="shared" si="4"/>
        <v>0</v>
      </c>
    </row>
    <row r="27" spans="1:19" ht="13.5" customHeight="1">
      <c r="A27" s="43"/>
      <c r="B27" s="328" t="s">
        <v>72</v>
      </c>
      <c r="C27" s="328"/>
      <c r="D27" s="328"/>
      <c r="E27" s="43"/>
      <c r="F27" s="12"/>
      <c r="G27" s="11">
        <f t="shared" si="0"/>
        <v>0</v>
      </c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</row>
    <row r="28" spans="1:19" s="23" customFormat="1" ht="15">
      <c r="A28" s="44"/>
      <c r="B28" s="329" t="s">
        <v>11</v>
      </c>
      <c r="C28" s="329"/>
      <c r="D28" s="329"/>
      <c r="E28" s="44"/>
      <c r="F28" s="44">
        <f aca="true" t="shared" si="5" ref="F28:S28">SUM(F10:F26)</f>
        <v>0</v>
      </c>
      <c r="G28" s="44">
        <f t="shared" si="5"/>
        <v>0</v>
      </c>
      <c r="H28" s="44"/>
      <c r="I28" s="44">
        <f t="shared" si="5"/>
        <v>0</v>
      </c>
      <c r="J28" s="44">
        <f t="shared" si="5"/>
        <v>0</v>
      </c>
      <c r="K28" s="44"/>
      <c r="L28" s="44">
        <f t="shared" si="5"/>
        <v>0</v>
      </c>
      <c r="M28" s="44">
        <f t="shared" si="5"/>
        <v>0</v>
      </c>
      <c r="N28" s="44"/>
      <c r="O28" s="44">
        <f t="shared" si="5"/>
        <v>0</v>
      </c>
      <c r="P28" s="44">
        <f t="shared" si="5"/>
        <v>0</v>
      </c>
      <c r="Q28" s="44"/>
      <c r="R28" s="44">
        <f t="shared" si="5"/>
        <v>0</v>
      </c>
      <c r="S28" s="44">
        <f t="shared" si="5"/>
        <v>0</v>
      </c>
    </row>
    <row r="29" spans="1:19" ht="13.5" customHeight="1">
      <c r="A29" s="13"/>
      <c r="B29" s="305" t="s">
        <v>73</v>
      </c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13"/>
      <c r="Q29" s="13"/>
      <c r="R29" s="13"/>
      <c r="S29" s="13"/>
    </row>
    <row r="30" spans="1:19" ht="7.5" customHeight="1">
      <c r="A30" s="13"/>
      <c r="B30" s="304" t="s">
        <v>86</v>
      </c>
      <c r="C30" s="304"/>
      <c r="D30" s="304"/>
      <c r="E30" s="304"/>
      <c r="F30" s="304"/>
      <c r="G30" s="304"/>
      <c r="H30" s="323">
        <f>SUM(F28+I28+L28+O28+R28)</f>
        <v>0</v>
      </c>
      <c r="I30" s="322"/>
      <c r="J30" s="324"/>
      <c r="K30" s="304" t="s">
        <v>174</v>
      </c>
      <c r="L30" s="304"/>
      <c r="M30" s="304"/>
      <c r="N30" s="304"/>
      <c r="O30" s="323">
        <f>G28+J28+M28+P28+S28</f>
        <v>0</v>
      </c>
      <c r="P30" s="322"/>
      <c r="Q30" s="322"/>
      <c r="R30" s="322"/>
      <c r="S30" s="324"/>
    </row>
    <row r="31" spans="1:19" ht="6" customHeight="1">
      <c r="A31" s="14"/>
      <c r="B31" s="304"/>
      <c r="C31" s="304"/>
      <c r="D31" s="304"/>
      <c r="E31" s="304"/>
      <c r="F31" s="304"/>
      <c r="G31" s="304"/>
      <c r="H31" s="325"/>
      <c r="I31" s="326"/>
      <c r="J31" s="327"/>
      <c r="K31" s="304"/>
      <c r="L31" s="304"/>
      <c r="M31" s="304"/>
      <c r="N31" s="304"/>
      <c r="O31" s="325"/>
      <c r="P31" s="326"/>
      <c r="Q31" s="326"/>
      <c r="R31" s="326"/>
      <c r="S31" s="327"/>
    </row>
    <row r="32" ht="5.25" customHeight="1"/>
    <row r="33" spans="1:19" ht="15">
      <c r="A33" s="133" t="s">
        <v>75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</row>
    <row r="34" spans="1:19" ht="15">
      <c r="A34" s="321" t="s">
        <v>187</v>
      </c>
      <c r="B34" s="321"/>
      <c r="C34" s="321"/>
      <c r="D34" s="321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321"/>
    </row>
    <row r="35" spans="1:19" ht="15">
      <c r="A35" s="303" t="s">
        <v>0</v>
      </c>
      <c r="B35" s="303"/>
      <c r="C35" s="303"/>
      <c r="D35" s="303"/>
      <c r="E35" s="303"/>
      <c r="F35" s="110">
        <f>F4</f>
        <v>43</v>
      </c>
      <c r="G35" s="110" t="str">
        <f>F5</f>
        <v>03</v>
      </c>
      <c r="H35" s="303" t="str">
        <f>'ANNEXURE-I'!G4</f>
        <v>41010291 /  SCHOOL EDUCATION</v>
      </c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</row>
    <row r="36" spans="1:19" ht="15">
      <c r="A36" s="303" t="s">
        <v>76</v>
      </c>
      <c r="B36" s="303"/>
      <c r="C36" s="303"/>
      <c r="D36" s="303"/>
      <c r="E36" s="303"/>
      <c r="F36" s="303"/>
      <c r="G36" s="15"/>
      <c r="H36" s="303" t="str">
        <f>H7</f>
        <v>2202-02-109 BC</v>
      </c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</row>
    <row r="37" spans="1:19" s="91" customFormat="1" ht="45" customHeight="1">
      <c r="A37" s="106" t="s">
        <v>77</v>
      </c>
      <c r="B37" s="304" t="s">
        <v>78</v>
      </c>
      <c r="C37" s="304"/>
      <c r="D37" s="304"/>
      <c r="E37" s="296" t="s">
        <v>79</v>
      </c>
      <c r="F37" s="297"/>
      <c r="G37" s="298"/>
      <c r="H37" s="106" t="s">
        <v>40</v>
      </c>
      <c r="I37" s="304" t="s">
        <v>188</v>
      </c>
      <c r="J37" s="304"/>
      <c r="K37" s="296" t="s">
        <v>175</v>
      </c>
      <c r="L37" s="297"/>
      <c r="M37" s="298"/>
      <c r="N37" s="304" t="s">
        <v>40</v>
      </c>
      <c r="O37" s="304"/>
      <c r="P37" s="296" t="s">
        <v>188</v>
      </c>
      <c r="Q37" s="298"/>
      <c r="R37" s="304" t="s">
        <v>74</v>
      </c>
      <c r="S37" s="304"/>
    </row>
    <row r="38" spans="1:19" s="47" customFormat="1" ht="15">
      <c r="A38" s="107">
        <v>1</v>
      </c>
      <c r="B38" s="319">
        <v>2</v>
      </c>
      <c r="C38" s="320"/>
      <c r="D38" s="320"/>
      <c r="E38" s="299">
        <v>3</v>
      </c>
      <c r="F38" s="300"/>
      <c r="G38" s="301"/>
      <c r="H38" s="108">
        <v>4</v>
      </c>
      <c r="I38" s="302">
        <v>5</v>
      </c>
      <c r="J38" s="302"/>
      <c r="K38" s="299">
        <v>6</v>
      </c>
      <c r="L38" s="300"/>
      <c r="M38" s="301"/>
      <c r="N38" s="302">
        <v>7</v>
      </c>
      <c r="O38" s="302"/>
      <c r="P38" s="299">
        <v>8</v>
      </c>
      <c r="Q38" s="301"/>
      <c r="R38" s="302">
        <v>9</v>
      </c>
      <c r="S38" s="302"/>
    </row>
    <row r="39" spans="1:19" ht="15">
      <c r="A39" s="16">
        <v>1</v>
      </c>
      <c r="B39" s="16">
        <v>4100</v>
      </c>
      <c r="C39" s="16" t="s">
        <v>19</v>
      </c>
      <c r="D39" s="16">
        <v>20600</v>
      </c>
      <c r="E39" s="296">
        <v>360</v>
      </c>
      <c r="F39" s="297"/>
      <c r="G39" s="298"/>
      <c r="H39" s="14">
        <f>_xlfn.SUMIFS('ANNEXURE-I'!X$12:X$14,'ANNEXURE-I'!AC$12:AC$14,"&gt;="&amp;'ANNEXURE-III'!B39,'ANNEXURE-I'!AC$12:AC$14,"&lt;="&amp;'ANNEXURE-III'!D39)</f>
        <v>0</v>
      </c>
      <c r="I39" s="286">
        <f>IF(H39=0,0,(E39*H39*12))</f>
        <v>0</v>
      </c>
      <c r="J39" s="286"/>
      <c r="K39" s="293">
        <v>180</v>
      </c>
      <c r="L39" s="294"/>
      <c r="M39" s="295"/>
      <c r="N39" s="286">
        <f>_xlfn.SUMIFS('ANNEXURE-I'!Y$12:Y$14,'ANNEXURE-I'!AC$12:AC$14,"&gt;="&amp;'ANNEXURE-III'!B39,'ANNEXURE-I'!AC$12:AC$14,"&lt;="&amp;'ANNEXURE-III'!D39)</f>
        <v>0</v>
      </c>
      <c r="O39" s="286"/>
      <c r="P39" s="293">
        <f>IF(N39=0,0,(N39*K39*12))</f>
        <v>0</v>
      </c>
      <c r="Q39" s="295"/>
      <c r="R39" s="286">
        <f>I39+P39</f>
        <v>0</v>
      </c>
      <c r="S39" s="286"/>
    </row>
    <row r="40" spans="1:19" ht="15">
      <c r="A40" s="16">
        <v>2</v>
      </c>
      <c r="B40" s="16">
        <v>20601</v>
      </c>
      <c r="C40" s="16" t="s">
        <v>19</v>
      </c>
      <c r="D40" s="16">
        <v>30800</v>
      </c>
      <c r="E40" s="296">
        <v>500</v>
      </c>
      <c r="F40" s="297"/>
      <c r="G40" s="298"/>
      <c r="H40" s="14">
        <f>_xlfn.SUMIFS('ANNEXURE-I'!X$12:X$14,'ANNEXURE-I'!AC$12:AC$14,"&gt;="&amp;'ANNEXURE-III'!B40,'ANNEXURE-I'!AC$12:AC$14,"&lt;="&amp;'ANNEXURE-III'!D40)</f>
        <v>0</v>
      </c>
      <c r="I40" s="286">
        <f>IF(H40=0,0,(E40*H40*12))</f>
        <v>0</v>
      </c>
      <c r="J40" s="286"/>
      <c r="K40" s="293">
        <v>260</v>
      </c>
      <c r="L40" s="294"/>
      <c r="M40" s="295"/>
      <c r="N40" s="286">
        <f>_xlfn.SUMIFS('ANNEXURE-I'!Y$12:Y$14,'ANNEXURE-I'!AC$12:AC$14,"&gt;="&amp;'ANNEXURE-III'!B40,'ANNEXURE-I'!AC$12:AC$14,"&lt;="&amp;'ANNEXURE-III'!D40)</f>
        <v>0</v>
      </c>
      <c r="O40" s="286"/>
      <c r="P40" s="293">
        <f>IF(N40=0,0,(N40*K40*12))</f>
        <v>0</v>
      </c>
      <c r="Q40" s="295"/>
      <c r="R40" s="286">
        <f>I40+P40</f>
        <v>0</v>
      </c>
      <c r="S40" s="286"/>
    </row>
    <row r="41" spans="1:19" ht="15">
      <c r="A41" s="16">
        <v>3</v>
      </c>
      <c r="B41" s="16">
        <v>30801</v>
      </c>
      <c r="C41" s="16" t="s">
        <v>19</v>
      </c>
      <c r="D41" s="16">
        <v>41100</v>
      </c>
      <c r="E41" s="296">
        <v>800</v>
      </c>
      <c r="F41" s="297"/>
      <c r="G41" s="298"/>
      <c r="H41" s="14">
        <f>_xlfn.SUMIFS('ANNEXURE-I'!X$12:X$14,'ANNEXURE-I'!AC$12:AC$14,"&gt;="&amp;'ANNEXURE-III'!B41,'ANNEXURE-I'!AC$12:AC$14,"&lt;="&amp;'ANNEXURE-III'!D41)</f>
        <v>0</v>
      </c>
      <c r="I41" s="286">
        <f>IF(H41=0,0,(E41*H41*12))</f>
        <v>0</v>
      </c>
      <c r="J41" s="286"/>
      <c r="K41" s="293">
        <v>400</v>
      </c>
      <c r="L41" s="294"/>
      <c r="M41" s="295"/>
      <c r="N41" s="286">
        <f>_xlfn.SUMIFS('ANNEXURE-I'!Y$12:Y$14,'ANNEXURE-I'!AC$12:AC$14,"&gt;="&amp;'ANNEXURE-III'!B41,'ANNEXURE-I'!AC$12:AC$14,"&lt;="&amp;'ANNEXURE-III'!D41)</f>
        <v>0</v>
      </c>
      <c r="O41" s="286"/>
      <c r="P41" s="293">
        <f>IF(N41=0,0,(N41*K41*12))</f>
        <v>0</v>
      </c>
      <c r="Q41" s="295"/>
      <c r="R41" s="286">
        <f>I41+P41</f>
        <v>0</v>
      </c>
      <c r="S41" s="286"/>
    </row>
    <row r="42" spans="1:19" ht="15">
      <c r="A42" s="16">
        <v>4</v>
      </c>
      <c r="B42" s="16">
        <v>41101</v>
      </c>
      <c r="C42" s="16" t="s">
        <v>19</v>
      </c>
      <c r="D42" s="16">
        <v>219800</v>
      </c>
      <c r="E42" s="296">
        <v>1200</v>
      </c>
      <c r="F42" s="297"/>
      <c r="G42" s="298"/>
      <c r="H42" s="14">
        <f>_xlfn.SUMIFS('ANNEXURE-I'!X$12:X$14,'ANNEXURE-I'!AC$12:AC$14,"&gt;="&amp;'ANNEXURE-III'!B42,'ANNEXURE-I'!AC$12:AC$14,"&lt;="&amp;'ANNEXURE-III'!D42)</f>
        <v>0</v>
      </c>
      <c r="I42" s="286">
        <f>IF(H42=0,0,(E42*H42*12))</f>
        <v>0</v>
      </c>
      <c r="J42" s="286"/>
      <c r="K42" s="293">
        <v>720</v>
      </c>
      <c r="L42" s="294"/>
      <c r="M42" s="295"/>
      <c r="N42" s="286">
        <f>_xlfn.SUMIFS('ANNEXURE-I'!Y$12:Y$14,'ANNEXURE-I'!AC$12:AC$14,"&gt;="&amp;'ANNEXURE-III'!B42,'ANNEXURE-I'!AC$12:AC$14,"&lt;="&amp;'ANNEXURE-III'!D42)</f>
        <v>0</v>
      </c>
      <c r="O42" s="286"/>
      <c r="P42" s="293">
        <f>IF(N42=0,0,(N42*K42*12))</f>
        <v>0</v>
      </c>
      <c r="Q42" s="295"/>
      <c r="R42" s="286">
        <f>I42+P42</f>
        <v>0</v>
      </c>
      <c r="S42" s="286"/>
    </row>
    <row r="43" spans="1:19" s="6" customFormat="1" ht="15">
      <c r="A43" s="17"/>
      <c r="B43" s="287" t="s">
        <v>11</v>
      </c>
      <c r="C43" s="288"/>
      <c r="D43" s="289"/>
      <c r="E43" s="290"/>
      <c r="F43" s="290"/>
      <c r="G43" s="290"/>
      <c r="H43" s="111">
        <f>SUM(H39:H42)</f>
        <v>0</v>
      </c>
      <c r="I43" s="291">
        <f>SUM(I39:I42)</f>
        <v>0</v>
      </c>
      <c r="J43" s="292"/>
      <c r="K43" s="293"/>
      <c r="L43" s="294"/>
      <c r="M43" s="295"/>
      <c r="N43" s="291">
        <f>SUM(N39:N42)</f>
        <v>0</v>
      </c>
      <c r="O43" s="292"/>
      <c r="P43" s="291">
        <f>SUM(P39:P42)</f>
        <v>0</v>
      </c>
      <c r="Q43" s="292"/>
      <c r="R43" s="291">
        <f>SUM(R39:R42)</f>
        <v>0</v>
      </c>
      <c r="S43" s="292"/>
    </row>
    <row r="44" spans="1:17" s="6" customFormat="1" ht="35.25" customHeight="1">
      <c r="A44" s="81"/>
      <c r="B44" s="82"/>
      <c r="C44" s="82"/>
      <c r="D44" s="82"/>
      <c r="E44" s="82"/>
      <c r="F44" s="82"/>
      <c r="G44" s="81"/>
      <c r="H44" s="82"/>
      <c r="I44" s="82"/>
      <c r="J44" s="82"/>
      <c r="K44" s="82"/>
      <c r="L44" s="82"/>
      <c r="M44" s="322"/>
      <c r="N44" s="322"/>
      <c r="O44" s="322"/>
      <c r="P44" s="322"/>
      <c r="Q44" s="322"/>
    </row>
  </sheetData>
  <sheetProtection password="840A" sheet="1" objects="1" scenarios="1" selectLockedCells="1"/>
  <mergeCells count="72">
    <mergeCell ref="B38:D38"/>
    <mergeCell ref="B37:D37"/>
    <mergeCell ref="A34:S34"/>
    <mergeCell ref="A1:S1"/>
    <mergeCell ref="M44:Q44"/>
    <mergeCell ref="R38:S38"/>
    <mergeCell ref="R39:S39"/>
    <mergeCell ref="B30:G31"/>
    <mergeCell ref="H30:J31"/>
    <mergeCell ref="K30:N31"/>
    <mergeCell ref="O30:S31"/>
    <mergeCell ref="A33:S33"/>
    <mergeCell ref="A3:S3"/>
    <mergeCell ref="A2:S2"/>
    <mergeCell ref="B27:D27"/>
    <mergeCell ref="B28:D28"/>
    <mergeCell ref="B29:O29"/>
    <mergeCell ref="H4:S5"/>
    <mergeCell ref="B8:D8"/>
    <mergeCell ref="A5:E5"/>
    <mergeCell ref="A4:E4"/>
    <mergeCell ref="F4:G4"/>
    <mergeCell ref="F5:G5"/>
    <mergeCell ref="A6:G6"/>
    <mergeCell ref="H6:S6"/>
    <mergeCell ref="A7:G7"/>
    <mergeCell ref="H7:S7"/>
    <mergeCell ref="H35:S35"/>
    <mergeCell ref="H36:S36"/>
    <mergeCell ref="E37:G37"/>
    <mergeCell ref="I37:J37"/>
    <mergeCell ref="K37:M37"/>
    <mergeCell ref="N37:O37"/>
    <mergeCell ref="P37:Q37"/>
    <mergeCell ref="R37:S37"/>
    <mergeCell ref="A35:E35"/>
    <mergeCell ref="A36:F36"/>
    <mergeCell ref="E38:G38"/>
    <mergeCell ref="I38:J38"/>
    <mergeCell ref="K38:M38"/>
    <mergeCell ref="N38:O38"/>
    <mergeCell ref="P38:Q38"/>
    <mergeCell ref="E39:G39"/>
    <mergeCell ref="I39:J39"/>
    <mergeCell ref="K39:M39"/>
    <mergeCell ref="N39:O39"/>
    <mergeCell ref="P39:Q39"/>
    <mergeCell ref="R40:S40"/>
    <mergeCell ref="E41:G41"/>
    <mergeCell ref="I41:J41"/>
    <mergeCell ref="K41:M41"/>
    <mergeCell ref="N41:O41"/>
    <mergeCell ref="P41:Q41"/>
    <mergeCell ref="R41:S41"/>
    <mergeCell ref="E40:G40"/>
    <mergeCell ref="I40:J40"/>
    <mergeCell ref="K40:M40"/>
    <mergeCell ref="N40:O40"/>
    <mergeCell ref="P40:Q40"/>
    <mergeCell ref="R42:S42"/>
    <mergeCell ref="B43:D43"/>
    <mergeCell ref="E43:G43"/>
    <mergeCell ref="I43:J43"/>
    <mergeCell ref="K43:M43"/>
    <mergeCell ref="N43:O43"/>
    <mergeCell ref="P43:Q43"/>
    <mergeCell ref="R43:S43"/>
    <mergeCell ref="E42:G42"/>
    <mergeCell ref="I42:J42"/>
    <mergeCell ref="K42:M42"/>
    <mergeCell ref="N42:O42"/>
    <mergeCell ref="P42:Q42"/>
  </mergeCells>
  <printOptions horizontalCentered="1" verticalCentered="1"/>
  <pageMargins left="0.7" right="0.5" top="0.25" bottom="0.25" header="0.05" footer="0.05"/>
  <pageSetup horizontalDpi="300" verticalDpi="300" orientation="landscape" paperSize="5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2:K42"/>
  <sheetViews>
    <sheetView showZeros="0" view="pageBreakPreview" zoomScaleSheetLayoutView="100" zoomScalePageLayoutView="0" workbookViewId="0" topLeftCell="A1">
      <selection activeCell="F14" sqref="F14"/>
    </sheetView>
  </sheetViews>
  <sheetFormatPr defaultColWidth="9.140625" defaultRowHeight="15"/>
  <cols>
    <col min="1" max="1" width="4.00390625" style="0" customWidth="1"/>
    <col min="4" max="4" width="15.421875" style="0" customWidth="1"/>
    <col min="5" max="5" width="8.140625" style="0" customWidth="1"/>
    <col min="6" max="6" width="8.00390625" style="0" customWidth="1"/>
    <col min="7" max="7" width="12.7109375" style="0" customWidth="1"/>
    <col min="9" max="9" width="16.421875" style="0" customWidth="1"/>
    <col min="10" max="11" width="9.140625" style="0" hidden="1" customWidth="1"/>
  </cols>
  <sheetData>
    <row r="2" spans="1:9" ht="15.75">
      <c r="A2" s="284" t="str">
        <f>'ANNEXURE-I'!A3:AA3</f>
        <v>NUMBER STATEMENT - 2022-2023</v>
      </c>
      <c r="B2" s="284"/>
      <c r="C2" s="284"/>
      <c r="D2" s="284"/>
      <c r="E2" s="284"/>
      <c r="F2" s="284"/>
      <c r="G2" s="284"/>
      <c r="H2" s="284"/>
      <c r="I2" s="284"/>
    </row>
    <row r="3" spans="1:9" ht="15.75">
      <c r="A3" s="347" t="s">
        <v>135</v>
      </c>
      <c r="B3" s="348"/>
      <c r="C3" s="348"/>
      <c r="D3" s="348"/>
      <c r="E3" s="348"/>
      <c r="F3" s="348"/>
      <c r="G3" s="348"/>
      <c r="H3" s="348"/>
      <c r="I3" s="349"/>
    </row>
    <row r="4" spans="1:9" ht="15.75">
      <c r="A4" s="350" t="s">
        <v>100</v>
      </c>
      <c r="B4" s="284"/>
      <c r="C4" s="284"/>
      <c r="D4" s="284"/>
      <c r="E4" s="284"/>
      <c r="F4" s="284"/>
      <c r="G4" s="284"/>
      <c r="H4" s="284"/>
      <c r="I4" s="351"/>
    </row>
    <row r="5" spans="1:9" s="30" customFormat="1" ht="19.5" customHeight="1">
      <c r="A5" s="352" t="s">
        <v>0</v>
      </c>
      <c r="B5" s="353"/>
      <c r="C5" s="353"/>
      <c r="D5" s="249">
        <f>'ANNEXURE-II'!E6</f>
        <v>43</v>
      </c>
      <c r="E5" s="250"/>
      <c r="F5" s="354" t="str">
        <f>'ANNEXURE-III'!H4</f>
        <v>41010291 /  SCHOOL EDUCATION</v>
      </c>
      <c r="G5" s="355"/>
      <c r="H5" s="355"/>
      <c r="I5" s="356"/>
    </row>
    <row r="6" spans="1:9" s="30" customFormat="1" ht="19.5" customHeight="1">
      <c r="A6" s="352" t="s">
        <v>1</v>
      </c>
      <c r="B6" s="353"/>
      <c r="C6" s="353"/>
      <c r="D6" s="249" t="str">
        <f>'ANNEXURE-II'!E7</f>
        <v>03</v>
      </c>
      <c r="E6" s="250"/>
      <c r="F6" s="357"/>
      <c r="G6" s="358"/>
      <c r="H6" s="358"/>
      <c r="I6" s="359"/>
    </row>
    <row r="7" spans="1:9" s="30" customFormat="1" ht="32.25" customHeight="1">
      <c r="A7" s="332" t="str">
        <f>'ANNEXURE-I'!A6:F6</f>
        <v>IFHRMS CODE / SUB-ORDINATE OFFICE NAME &amp; PLACE</v>
      </c>
      <c r="B7" s="279"/>
      <c r="C7" s="279"/>
      <c r="D7" s="279"/>
      <c r="E7" s="280"/>
      <c r="F7" s="336">
        <f>'ANNEXURE-I'!G6</f>
        <v>0</v>
      </c>
      <c r="G7" s="334"/>
      <c r="H7" s="334"/>
      <c r="I7" s="337"/>
    </row>
    <row r="8" spans="1:9" s="30" customFormat="1" ht="19.5" customHeight="1">
      <c r="A8" s="333" t="str">
        <f>'ANNEXURE-I'!A7:F7</f>
        <v>HEAD OF ACCOUNT</v>
      </c>
      <c r="B8" s="334"/>
      <c r="C8" s="334"/>
      <c r="D8" s="334"/>
      <c r="E8" s="335"/>
      <c r="F8" s="336" t="str">
        <f>'ANNEXURE-III'!H7</f>
        <v>2202-02-109 BC</v>
      </c>
      <c r="G8" s="334"/>
      <c r="H8" s="334"/>
      <c r="I8" s="337"/>
    </row>
    <row r="9" spans="1:9" ht="43.5" customHeight="1">
      <c r="A9" s="31" t="s">
        <v>42</v>
      </c>
      <c r="B9" s="361" t="s">
        <v>89</v>
      </c>
      <c r="C9" s="361"/>
      <c r="D9" s="361"/>
      <c r="E9" s="68" t="s">
        <v>87</v>
      </c>
      <c r="F9" s="68" t="s">
        <v>32</v>
      </c>
      <c r="G9" s="129" t="s">
        <v>74</v>
      </c>
      <c r="H9" s="147" t="s">
        <v>88</v>
      </c>
      <c r="I9" s="343"/>
    </row>
    <row r="10" spans="1:9" s="48" customFormat="1" ht="18.75" customHeight="1">
      <c r="A10" s="49" t="s">
        <v>80</v>
      </c>
      <c r="B10" s="338" t="s">
        <v>81</v>
      </c>
      <c r="C10" s="339"/>
      <c r="D10" s="340"/>
      <c r="E10" s="50" t="s">
        <v>82</v>
      </c>
      <c r="F10" s="50" t="s">
        <v>83</v>
      </c>
      <c r="G10" s="50" t="s">
        <v>84</v>
      </c>
      <c r="H10" s="341" t="s">
        <v>85</v>
      </c>
      <c r="I10" s="342"/>
    </row>
    <row r="11" spans="1:9" ht="18" customHeight="1">
      <c r="A11" s="34">
        <v>1</v>
      </c>
      <c r="B11" s="313" t="s">
        <v>90</v>
      </c>
      <c r="C11" s="313"/>
      <c r="D11" s="313"/>
      <c r="E11" s="28">
        <v>30</v>
      </c>
      <c r="F11" s="60"/>
      <c r="G11" s="35">
        <f>E11*F11*12</f>
        <v>0</v>
      </c>
      <c r="H11" s="330"/>
      <c r="I11" s="331"/>
    </row>
    <row r="12" spans="1:9" ht="18" customHeight="1">
      <c r="A12" s="34">
        <v>2</v>
      </c>
      <c r="B12" s="313" t="s">
        <v>90</v>
      </c>
      <c r="C12" s="313"/>
      <c r="D12" s="313"/>
      <c r="E12" s="28">
        <v>50</v>
      </c>
      <c r="F12" s="60"/>
      <c r="G12" s="35">
        <f aca="true" t="shared" si="0" ref="G12:G28">E12*F12*12</f>
        <v>0</v>
      </c>
      <c r="H12" s="330"/>
      <c r="I12" s="331"/>
    </row>
    <row r="13" spans="1:9" ht="18" customHeight="1">
      <c r="A13" s="34">
        <v>3</v>
      </c>
      <c r="B13" s="313" t="s">
        <v>90</v>
      </c>
      <c r="C13" s="313"/>
      <c r="D13" s="313"/>
      <c r="E13" s="28">
        <v>100</v>
      </c>
      <c r="F13" s="60"/>
      <c r="G13" s="35">
        <f t="shared" si="0"/>
        <v>0</v>
      </c>
      <c r="H13" s="330"/>
      <c r="I13" s="331"/>
    </row>
    <row r="14" spans="1:9" ht="18" customHeight="1">
      <c r="A14" s="34">
        <v>4</v>
      </c>
      <c r="B14" s="313" t="s">
        <v>90</v>
      </c>
      <c r="C14" s="313"/>
      <c r="D14" s="313"/>
      <c r="E14" s="28">
        <v>150</v>
      </c>
      <c r="F14" s="60"/>
      <c r="G14" s="35">
        <f t="shared" si="0"/>
        <v>0</v>
      </c>
      <c r="H14" s="330"/>
      <c r="I14" s="331"/>
    </row>
    <row r="15" spans="1:9" ht="18" customHeight="1">
      <c r="A15" s="34">
        <v>5</v>
      </c>
      <c r="B15" s="313" t="s">
        <v>90</v>
      </c>
      <c r="C15" s="313"/>
      <c r="D15" s="313"/>
      <c r="E15" s="28">
        <v>200</v>
      </c>
      <c r="F15" s="60"/>
      <c r="G15" s="35">
        <f t="shared" si="0"/>
        <v>0</v>
      </c>
      <c r="H15" s="330"/>
      <c r="I15" s="331"/>
    </row>
    <row r="16" spans="1:9" ht="18" customHeight="1">
      <c r="A16" s="34">
        <v>6</v>
      </c>
      <c r="B16" s="313" t="s">
        <v>90</v>
      </c>
      <c r="C16" s="313"/>
      <c r="D16" s="313"/>
      <c r="E16" s="28">
        <v>250</v>
      </c>
      <c r="F16" s="60"/>
      <c r="G16" s="35">
        <f t="shared" si="0"/>
        <v>0</v>
      </c>
      <c r="H16" s="330"/>
      <c r="I16" s="331"/>
    </row>
    <row r="17" spans="1:9" ht="18" customHeight="1">
      <c r="A17" s="34">
        <v>7</v>
      </c>
      <c r="B17" s="313" t="s">
        <v>99</v>
      </c>
      <c r="C17" s="313"/>
      <c r="D17" s="313"/>
      <c r="E17" s="28">
        <v>500</v>
      </c>
      <c r="F17" s="60"/>
      <c r="G17" s="35">
        <f t="shared" si="0"/>
        <v>0</v>
      </c>
      <c r="H17" s="330"/>
      <c r="I17" s="331"/>
    </row>
    <row r="18" spans="1:11" ht="27" customHeight="1">
      <c r="A18" s="36">
        <v>8</v>
      </c>
      <c r="B18" s="344" t="s">
        <v>91</v>
      </c>
      <c r="C18" s="345"/>
      <c r="D18" s="346"/>
      <c r="E18" s="29">
        <v>500</v>
      </c>
      <c r="F18" s="60"/>
      <c r="G18" s="37">
        <f t="shared" si="0"/>
        <v>0</v>
      </c>
      <c r="H18" s="366"/>
      <c r="I18" s="367"/>
      <c r="K18" t="s">
        <v>43</v>
      </c>
    </row>
    <row r="19" spans="1:11" ht="16.5" customHeight="1">
      <c r="A19" s="34">
        <v>9</v>
      </c>
      <c r="B19" s="344" t="s">
        <v>92</v>
      </c>
      <c r="C19" s="345"/>
      <c r="D19" s="346"/>
      <c r="E19" s="29">
        <v>500</v>
      </c>
      <c r="F19" s="60"/>
      <c r="G19" s="35">
        <f t="shared" si="0"/>
        <v>0</v>
      </c>
      <c r="H19" s="330"/>
      <c r="I19" s="331"/>
      <c r="K19" s="61" t="s">
        <v>44</v>
      </c>
    </row>
    <row r="20" spans="1:9" ht="18" customHeight="1">
      <c r="A20" s="34">
        <v>10</v>
      </c>
      <c r="B20" s="313" t="s">
        <v>176</v>
      </c>
      <c r="C20" s="313"/>
      <c r="D20" s="313"/>
      <c r="E20" s="28">
        <v>1500</v>
      </c>
      <c r="F20" s="60"/>
      <c r="G20" s="35">
        <f t="shared" si="0"/>
        <v>0</v>
      </c>
      <c r="H20" s="330"/>
      <c r="I20" s="331"/>
    </row>
    <row r="21" spans="1:9" ht="18" customHeight="1">
      <c r="A21" s="34">
        <v>11</v>
      </c>
      <c r="B21" s="313" t="s">
        <v>93</v>
      </c>
      <c r="C21" s="313"/>
      <c r="D21" s="313"/>
      <c r="E21" s="28">
        <v>50</v>
      </c>
      <c r="F21" s="60"/>
      <c r="G21" s="35">
        <f t="shared" si="0"/>
        <v>0</v>
      </c>
      <c r="H21" s="330"/>
      <c r="I21" s="331"/>
    </row>
    <row r="22" spans="1:9" ht="18" customHeight="1">
      <c r="A22" s="34">
        <v>12</v>
      </c>
      <c r="B22" s="313" t="s">
        <v>94</v>
      </c>
      <c r="C22" s="313"/>
      <c r="D22" s="313"/>
      <c r="E22" s="28">
        <v>100</v>
      </c>
      <c r="F22" s="60"/>
      <c r="G22" s="35">
        <f t="shared" si="0"/>
        <v>0</v>
      </c>
      <c r="H22" s="330"/>
      <c r="I22" s="331"/>
    </row>
    <row r="23" spans="1:9" ht="18" customHeight="1">
      <c r="A23" s="34">
        <v>13</v>
      </c>
      <c r="B23" s="313" t="s">
        <v>177</v>
      </c>
      <c r="C23" s="313"/>
      <c r="D23" s="313"/>
      <c r="E23" s="28">
        <v>2500</v>
      </c>
      <c r="F23" s="60"/>
      <c r="G23" s="35">
        <f t="shared" si="0"/>
        <v>0</v>
      </c>
      <c r="H23" s="330"/>
      <c r="I23" s="331"/>
    </row>
    <row r="24" spans="1:9" ht="18" customHeight="1">
      <c r="A24" s="34">
        <v>14</v>
      </c>
      <c r="B24" s="313" t="s">
        <v>95</v>
      </c>
      <c r="C24" s="313"/>
      <c r="D24" s="313"/>
      <c r="E24" s="28">
        <v>80</v>
      </c>
      <c r="F24" s="60"/>
      <c r="G24" s="35">
        <f t="shared" si="0"/>
        <v>0</v>
      </c>
      <c r="H24" s="330"/>
      <c r="I24" s="331"/>
    </row>
    <row r="25" spans="1:9" ht="18" customHeight="1">
      <c r="A25" s="34">
        <v>15</v>
      </c>
      <c r="B25" s="313" t="s">
        <v>96</v>
      </c>
      <c r="C25" s="313"/>
      <c r="D25" s="313"/>
      <c r="E25" s="28">
        <v>200</v>
      </c>
      <c r="F25" s="60"/>
      <c r="G25" s="35">
        <f t="shared" si="0"/>
        <v>0</v>
      </c>
      <c r="H25" s="330"/>
      <c r="I25" s="331"/>
    </row>
    <row r="26" spans="1:9" ht="18" customHeight="1">
      <c r="A26" s="34">
        <v>16</v>
      </c>
      <c r="B26" s="313" t="s">
        <v>97</v>
      </c>
      <c r="C26" s="313"/>
      <c r="D26" s="313"/>
      <c r="E26" s="28">
        <v>1500</v>
      </c>
      <c r="F26" s="60"/>
      <c r="G26" s="35">
        <f t="shared" si="0"/>
        <v>0</v>
      </c>
      <c r="H26" s="330"/>
      <c r="I26" s="331"/>
    </row>
    <row r="27" spans="1:9" ht="18" customHeight="1">
      <c r="A27" s="34">
        <v>17</v>
      </c>
      <c r="B27" s="313" t="s">
        <v>97</v>
      </c>
      <c r="C27" s="313"/>
      <c r="D27" s="313"/>
      <c r="E27" s="28">
        <v>3000</v>
      </c>
      <c r="F27" s="60"/>
      <c r="G27" s="35">
        <f t="shared" si="0"/>
        <v>0</v>
      </c>
      <c r="H27" s="330"/>
      <c r="I27" s="331"/>
    </row>
    <row r="28" spans="1:9" ht="18" customHeight="1">
      <c r="A28" s="34">
        <v>18</v>
      </c>
      <c r="B28" s="313" t="s">
        <v>97</v>
      </c>
      <c r="C28" s="313"/>
      <c r="D28" s="313"/>
      <c r="E28" s="28">
        <v>6000</v>
      </c>
      <c r="F28" s="60"/>
      <c r="G28" s="35">
        <f t="shared" si="0"/>
        <v>0</v>
      </c>
      <c r="H28" s="330"/>
      <c r="I28" s="331"/>
    </row>
    <row r="29" spans="1:9" ht="18" customHeight="1">
      <c r="A29" s="34">
        <v>19</v>
      </c>
      <c r="B29" s="313" t="s">
        <v>98</v>
      </c>
      <c r="C29" s="313"/>
      <c r="D29" s="313"/>
      <c r="E29" s="28">
        <v>1200</v>
      </c>
      <c r="F29" s="60"/>
      <c r="G29" s="35">
        <f>E29*F29*4</f>
        <v>0</v>
      </c>
      <c r="H29" s="330"/>
      <c r="I29" s="331"/>
    </row>
    <row r="30" spans="1:9" ht="18" customHeight="1">
      <c r="A30" s="34">
        <v>20</v>
      </c>
      <c r="B30" s="313" t="s">
        <v>98</v>
      </c>
      <c r="C30" s="313"/>
      <c r="D30" s="313"/>
      <c r="E30" s="28">
        <v>1500</v>
      </c>
      <c r="F30" s="60"/>
      <c r="G30" s="35">
        <f>E30*F30*4</f>
        <v>0</v>
      </c>
      <c r="H30" s="330"/>
      <c r="I30" s="331"/>
    </row>
    <row r="31" spans="1:9" s="30" customFormat="1" ht="18" customHeight="1" thickBot="1">
      <c r="A31" s="32"/>
      <c r="B31" s="377" t="s">
        <v>52</v>
      </c>
      <c r="C31" s="377"/>
      <c r="D31" s="377"/>
      <c r="E31" s="33"/>
      <c r="F31" s="33">
        <f>SUM(F11:F30)</f>
        <v>0</v>
      </c>
      <c r="G31" s="33">
        <f>SUM(G11:G30)</f>
        <v>0</v>
      </c>
      <c r="H31" s="363"/>
      <c r="I31" s="364"/>
    </row>
    <row r="32" spans="1:9" s="4" customFormat="1" ht="22.5" customHeight="1">
      <c r="A32" s="26"/>
      <c r="B32" s="25"/>
      <c r="C32" s="25"/>
      <c r="D32" s="25"/>
      <c r="E32" s="26"/>
      <c r="F32" s="26"/>
      <c r="G32" s="26"/>
      <c r="H32" s="27"/>
      <c r="I32" s="27"/>
    </row>
    <row r="33" spans="1:9" s="4" customFormat="1" ht="25.5" customHeight="1">
      <c r="A33" s="365" t="s">
        <v>136</v>
      </c>
      <c r="B33" s="365"/>
      <c r="C33" s="365"/>
      <c r="D33" s="365"/>
      <c r="E33" s="365"/>
      <c r="F33" s="365"/>
      <c r="G33" s="365"/>
      <c r="H33" s="365"/>
      <c r="I33" s="365"/>
    </row>
    <row r="34" spans="1:9" ht="37.5" customHeight="1">
      <c r="A34" s="83" t="s">
        <v>42</v>
      </c>
      <c r="B34" s="362" t="s">
        <v>67</v>
      </c>
      <c r="C34" s="362"/>
      <c r="D34" s="362"/>
      <c r="E34" s="362" t="s">
        <v>87</v>
      </c>
      <c r="F34" s="362"/>
      <c r="G34" s="362" t="s">
        <v>40</v>
      </c>
      <c r="H34" s="362"/>
      <c r="I34" s="84" t="s">
        <v>101</v>
      </c>
    </row>
    <row r="35" spans="1:10" ht="23.25" customHeight="1">
      <c r="A35" s="38">
        <v>1</v>
      </c>
      <c r="B35" s="313" t="s">
        <v>102</v>
      </c>
      <c r="C35" s="313"/>
      <c r="D35" s="313"/>
      <c r="E35" s="194">
        <v>3000</v>
      </c>
      <c r="F35" s="194"/>
      <c r="G35" s="360">
        <f>_xlfn.SUMIFS('ANNEXURE-I'!N$12:N$14,'ANNEXURE-I'!D$12:D$14,"&lt;="&amp;'ANNEXURE-IV'!J$35,'ANNEXURE-I'!D$12:D$14,"&gt;"&amp;J$36)</f>
        <v>0</v>
      </c>
      <c r="H35" s="360"/>
      <c r="I35" s="39">
        <f>E35*G35</f>
        <v>0</v>
      </c>
      <c r="J35" s="105">
        <v>35400</v>
      </c>
    </row>
    <row r="36" spans="1:10" ht="23.25" customHeight="1">
      <c r="A36" s="38">
        <v>2</v>
      </c>
      <c r="B36" s="316" t="s">
        <v>103</v>
      </c>
      <c r="C36" s="317"/>
      <c r="D36" s="318"/>
      <c r="E36" s="194">
        <v>1000</v>
      </c>
      <c r="F36" s="194"/>
      <c r="G36" s="360">
        <f>SUMIF('ANNEXURE-I'!D$12:D$14,"&lt;="&amp;'ANNEXURE-IV'!J$36,'ANNEXURE-I'!N$12:N$14)</f>
        <v>0</v>
      </c>
      <c r="H36" s="360"/>
      <c r="I36" s="39">
        <f>E36*G36</f>
        <v>0</v>
      </c>
      <c r="J36">
        <v>4100</v>
      </c>
    </row>
    <row r="37" spans="1:9" ht="23.25" customHeight="1" thickBot="1">
      <c r="A37" s="40"/>
      <c r="B37" s="370" t="s">
        <v>52</v>
      </c>
      <c r="C37" s="370"/>
      <c r="D37" s="370"/>
      <c r="E37" s="371"/>
      <c r="F37" s="372"/>
      <c r="G37" s="371">
        <f>SUM(G35:H36)</f>
        <v>0</v>
      </c>
      <c r="H37" s="372"/>
      <c r="I37" s="41">
        <f>SUM(I35:I36)</f>
        <v>0</v>
      </c>
    </row>
    <row r="38" spans="2:9" s="4" customFormat="1" ht="35.25" customHeight="1" thickBot="1">
      <c r="B38" s="27"/>
      <c r="C38" s="27"/>
      <c r="D38" s="27"/>
      <c r="E38" s="7"/>
      <c r="F38" s="7"/>
      <c r="G38" s="7"/>
      <c r="H38" s="7"/>
      <c r="I38" s="7"/>
    </row>
    <row r="39" spans="1:9" ht="33" customHeight="1">
      <c r="A39" s="373" t="s">
        <v>104</v>
      </c>
      <c r="B39" s="374"/>
      <c r="C39" s="374"/>
      <c r="D39" s="374"/>
      <c r="E39" s="374"/>
      <c r="F39" s="374"/>
      <c r="G39" s="374"/>
      <c r="H39" s="374"/>
      <c r="I39" s="375"/>
    </row>
    <row r="40" spans="1:9" ht="27.75" customHeight="1">
      <c r="A40" s="85" t="s">
        <v>42</v>
      </c>
      <c r="B40" s="195" t="s">
        <v>105</v>
      </c>
      <c r="C40" s="195"/>
      <c r="D40" s="195"/>
      <c r="E40" s="195" t="s">
        <v>106</v>
      </c>
      <c r="F40" s="195"/>
      <c r="G40" s="195"/>
      <c r="H40" s="195" t="s">
        <v>107</v>
      </c>
      <c r="I40" s="376"/>
    </row>
    <row r="41" spans="1:9" ht="27.75" customHeight="1" thickBot="1">
      <c r="A41" s="24">
        <v>1</v>
      </c>
      <c r="B41" s="368">
        <f>'ANNEXURE-I'!N15-'ANNEXURE-I'!AA15</f>
        <v>0</v>
      </c>
      <c r="C41" s="368"/>
      <c r="D41" s="368"/>
      <c r="E41" s="368">
        <f>B41*300*12</f>
        <v>0</v>
      </c>
      <c r="F41" s="368"/>
      <c r="G41" s="368"/>
      <c r="H41" s="368">
        <f>'ANNEXURE-I'!AA15</f>
        <v>0</v>
      </c>
      <c r="I41" s="369"/>
    </row>
    <row r="42" spans="2:4" ht="15">
      <c r="B42" s="281"/>
      <c r="C42" s="281"/>
      <c r="D42" s="281"/>
    </row>
  </sheetData>
  <sheetProtection password="840A" sheet="1" objects="1" scenarios="1" selectLockedCells="1"/>
  <mergeCells count="79">
    <mergeCell ref="A2:I2"/>
    <mergeCell ref="B42:D42"/>
    <mergeCell ref="B41:D41"/>
    <mergeCell ref="E41:G41"/>
    <mergeCell ref="H41:I41"/>
    <mergeCell ref="B37:D37"/>
    <mergeCell ref="E37:F37"/>
    <mergeCell ref="G37:H37"/>
    <mergeCell ref="A39:I39"/>
    <mergeCell ref="B40:D40"/>
    <mergeCell ref="E40:G40"/>
    <mergeCell ref="H40:I40"/>
    <mergeCell ref="B36:D36"/>
    <mergeCell ref="E36:F36"/>
    <mergeCell ref="G36:H36"/>
    <mergeCell ref="B31:D31"/>
    <mergeCell ref="H12:I12"/>
    <mergeCell ref="A33:I33"/>
    <mergeCell ref="B29:D29"/>
    <mergeCell ref="H29:I29"/>
    <mergeCell ref="B30:D30"/>
    <mergeCell ref="H30:I30"/>
    <mergeCell ref="H18:I18"/>
    <mergeCell ref="B19:D19"/>
    <mergeCell ref="H19:I19"/>
    <mergeCell ref="B13:D13"/>
    <mergeCell ref="H13:I13"/>
    <mergeCell ref="B14:D14"/>
    <mergeCell ref="B23:D23"/>
    <mergeCell ref="H23:I23"/>
    <mergeCell ref="B24:D24"/>
    <mergeCell ref="H24:I24"/>
    <mergeCell ref="B25:D25"/>
    <mergeCell ref="H25:I25"/>
    <mergeCell ref="B34:D34"/>
    <mergeCell ref="E34:F34"/>
    <mergeCell ref="G34:H34"/>
    <mergeCell ref="B28:D28"/>
    <mergeCell ref="H28:I28"/>
    <mergeCell ref="H31:I31"/>
    <mergeCell ref="B35:D35"/>
    <mergeCell ref="E35:F35"/>
    <mergeCell ref="G35:H35"/>
    <mergeCell ref="B9:D9"/>
    <mergeCell ref="B11:D11"/>
    <mergeCell ref="H11:I11"/>
    <mergeCell ref="B15:D15"/>
    <mergeCell ref="H15:I15"/>
    <mergeCell ref="B16:D16"/>
    <mergeCell ref="H16:I16"/>
    <mergeCell ref="B17:D17"/>
    <mergeCell ref="H17:I17"/>
    <mergeCell ref="B26:D26"/>
    <mergeCell ref="H26:I26"/>
    <mergeCell ref="B27:D27"/>
    <mergeCell ref="H27:I27"/>
    <mergeCell ref="A3:I3"/>
    <mergeCell ref="A4:I4"/>
    <mergeCell ref="A5:C5"/>
    <mergeCell ref="A6:C6"/>
    <mergeCell ref="F5:I6"/>
    <mergeCell ref="D5:E5"/>
    <mergeCell ref="D6:E6"/>
    <mergeCell ref="H21:I21"/>
    <mergeCell ref="B22:D22"/>
    <mergeCell ref="H22:I22"/>
    <mergeCell ref="A7:E7"/>
    <mergeCell ref="A8:E8"/>
    <mergeCell ref="F7:I7"/>
    <mergeCell ref="F8:I8"/>
    <mergeCell ref="B10:D10"/>
    <mergeCell ref="H10:I10"/>
    <mergeCell ref="H9:I9"/>
    <mergeCell ref="H14:I14"/>
    <mergeCell ref="B18:D18"/>
    <mergeCell ref="B20:D20"/>
    <mergeCell ref="H20:I20"/>
    <mergeCell ref="B21:D21"/>
    <mergeCell ref="B12:D12"/>
  </mergeCells>
  <printOptions horizontalCentered="1"/>
  <pageMargins left="0.45" right="0.7" top="1" bottom="0.5" header="0.3" footer="0.3"/>
  <pageSetup horizontalDpi="300" verticalDpi="300" orientation="portrait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2:L41"/>
  <sheetViews>
    <sheetView showZeros="0" zoomScalePageLayoutView="0" workbookViewId="0" topLeftCell="A1">
      <selection activeCell="I16" sqref="I16:L16"/>
    </sheetView>
  </sheetViews>
  <sheetFormatPr defaultColWidth="9.140625" defaultRowHeight="15"/>
  <cols>
    <col min="1" max="1" width="4.140625" style="0" customWidth="1"/>
    <col min="4" max="4" width="6.8515625" style="0" customWidth="1"/>
    <col min="5" max="5" width="8.00390625" style="0" customWidth="1"/>
    <col min="7" max="8" width="9.00390625" style="0" customWidth="1"/>
    <col min="9" max="9" width="8.7109375" style="0" customWidth="1"/>
    <col min="10" max="11" width="8.8515625" style="0" customWidth="1"/>
  </cols>
  <sheetData>
    <row r="1" ht="7.5" customHeight="1"/>
    <row r="2" spans="1:12" ht="15.75">
      <c r="A2" s="284" t="str">
        <f>'ANNEXURE-I'!A3:AA3</f>
        <v>NUMBER STATEMENT - 2022-2023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</row>
    <row r="3" spans="1:12" ht="15.75">
      <c r="A3" s="384" t="s">
        <v>133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</row>
    <row r="4" spans="1:12" ht="15.75">
      <c r="A4" s="384" t="s">
        <v>134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</row>
    <row r="5" spans="1:12" ht="15">
      <c r="A5" s="397" t="s">
        <v>0</v>
      </c>
      <c r="B5" s="397"/>
      <c r="C5" s="397"/>
      <c r="D5" s="381">
        <f>'ANNEXURE-II'!E6</f>
        <v>43</v>
      </c>
      <c r="E5" s="382"/>
      <c r="F5" s="385" t="str">
        <f>'ANNEXURE-III'!H4</f>
        <v>41010291 /  SCHOOL EDUCATION</v>
      </c>
      <c r="G5" s="386"/>
      <c r="H5" s="386"/>
      <c r="I5" s="386"/>
      <c r="J5" s="386"/>
      <c r="K5" s="386"/>
      <c r="L5" s="387"/>
    </row>
    <row r="6" spans="1:12" ht="15">
      <c r="A6" s="397" t="s">
        <v>1</v>
      </c>
      <c r="B6" s="397"/>
      <c r="C6" s="397"/>
      <c r="D6" s="381" t="str">
        <f>'ANNEXURE-II'!E7</f>
        <v>03</v>
      </c>
      <c r="E6" s="382"/>
      <c r="F6" s="388"/>
      <c r="G6" s="389"/>
      <c r="H6" s="389"/>
      <c r="I6" s="389"/>
      <c r="J6" s="389"/>
      <c r="K6" s="389"/>
      <c r="L6" s="390"/>
    </row>
    <row r="7" spans="1:12" ht="34.5" customHeight="1">
      <c r="A7" s="398" t="str">
        <f>'ANNEXURE-I'!A6:F6</f>
        <v>IFHRMS CODE / SUB-ORDINATE OFFICE NAME &amp; PLACE</v>
      </c>
      <c r="B7" s="399"/>
      <c r="C7" s="399"/>
      <c r="D7" s="399"/>
      <c r="E7" s="400"/>
      <c r="F7" s="391">
        <f>'ANNEXURE-I'!G6</f>
        <v>0</v>
      </c>
      <c r="G7" s="392"/>
      <c r="H7" s="392"/>
      <c r="I7" s="392"/>
      <c r="J7" s="392"/>
      <c r="K7" s="392"/>
      <c r="L7" s="393"/>
    </row>
    <row r="8" spans="1:12" ht="15">
      <c r="A8" s="397" t="str">
        <f>'ANNEXURE-IV'!A8:E8</f>
        <v>HEAD OF ACCOUNT</v>
      </c>
      <c r="B8" s="397"/>
      <c r="C8" s="397"/>
      <c r="D8" s="397"/>
      <c r="E8" s="397"/>
      <c r="F8" s="394" t="str">
        <f>'ANNEXURE-III'!H7</f>
        <v>2202-02-109 BC</v>
      </c>
      <c r="G8" s="395"/>
      <c r="H8" s="395"/>
      <c r="I8" s="395"/>
      <c r="J8" s="395"/>
      <c r="K8" s="395"/>
      <c r="L8" s="396"/>
    </row>
    <row r="9" spans="1:12" ht="54" customHeight="1">
      <c r="A9" s="98" t="s">
        <v>42</v>
      </c>
      <c r="B9" s="149" t="s">
        <v>110</v>
      </c>
      <c r="C9" s="149"/>
      <c r="D9" s="149"/>
      <c r="E9" s="98" t="s">
        <v>108</v>
      </c>
      <c r="F9" s="98" t="s">
        <v>109</v>
      </c>
      <c r="G9" s="98" t="s">
        <v>154</v>
      </c>
      <c r="H9" s="98" t="s">
        <v>111</v>
      </c>
      <c r="I9" s="147" t="s">
        <v>137</v>
      </c>
      <c r="J9" s="147"/>
      <c r="K9" s="147"/>
      <c r="L9" s="147"/>
    </row>
    <row r="10" spans="1:12" ht="19.5" customHeight="1">
      <c r="A10" s="100">
        <v>1</v>
      </c>
      <c r="B10" s="383" t="s">
        <v>112</v>
      </c>
      <c r="C10" s="383"/>
      <c r="D10" s="383"/>
      <c r="E10" s="101"/>
      <c r="F10" s="99">
        <v>2000</v>
      </c>
      <c r="G10" s="101">
        <f>F10*E10*12</f>
        <v>0</v>
      </c>
      <c r="H10" s="101"/>
      <c r="I10" s="264"/>
      <c r="J10" s="264"/>
      <c r="K10" s="264"/>
      <c r="L10" s="264"/>
    </row>
    <row r="11" spans="1:12" ht="19.5" customHeight="1">
      <c r="A11" s="100">
        <v>2</v>
      </c>
      <c r="B11" s="378" t="s">
        <v>113</v>
      </c>
      <c r="C11" s="378"/>
      <c r="D11" s="378"/>
      <c r="E11" s="101"/>
      <c r="F11" s="99">
        <v>1000</v>
      </c>
      <c r="G11" s="101">
        <f aca="true" t="shared" si="0" ref="G11:G34">F11*E11*12</f>
        <v>0</v>
      </c>
      <c r="H11" s="101"/>
      <c r="I11" s="264"/>
      <c r="J11" s="264"/>
      <c r="K11" s="264"/>
      <c r="L11" s="264"/>
    </row>
    <row r="12" spans="1:12" ht="19.5" customHeight="1">
      <c r="A12" s="100">
        <v>3</v>
      </c>
      <c r="B12" s="378" t="s">
        <v>114</v>
      </c>
      <c r="C12" s="378"/>
      <c r="D12" s="378"/>
      <c r="E12" s="101"/>
      <c r="F12" s="99">
        <v>2000</v>
      </c>
      <c r="G12" s="101">
        <f t="shared" si="0"/>
        <v>0</v>
      </c>
      <c r="H12" s="101"/>
      <c r="I12" s="264"/>
      <c r="J12" s="264"/>
      <c r="K12" s="264"/>
      <c r="L12" s="264"/>
    </row>
    <row r="13" spans="1:12" ht="19.5" customHeight="1">
      <c r="A13" s="100">
        <v>4</v>
      </c>
      <c r="B13" s="378" t="s">
        <v>114</v>
      </c>
      <c r="C13" s="378"/>
      <c r="D13" s="378"/>
      <c r="E13" s="101"/>
      <c r="F13" s="99">
        <v>6500</v>
      </c>
      <c r="G13" s="101">
        <f t="shared" si="0"/>
        <v>0</v>
      </c>
      <c r="H13" s="101"/>
      <c r="I13" s="264"/>
      <c r="J13" s="264"/>
      <c r="K13" s="264"/>
      <c r="L13" s="264"/>
    </row>
    <row r="14" spans="1:12" ht="19.5" customHeight="1">
      <c r="A14" s="100">
        <v>5</v>
      </c>
      <c r="B14" s="378" t="s">
        <v>114</v>
      </c>
      <c r="C14" s="378"/>
      <c r="D14" s="378"/>
      <c r="E14" s="101"/>
      <c r="F14" s="99">
        <v>5000</v>
      </c>
      <c r="G14" s="101">
        <f t="shared" si="0"/>
        <v>0</v>
      </c>
      <c r="H14" s="101"/>
      <c r="I14" s="264"/>
      <c r="J14" s="264"/>
      <c r="K14" s="264"/>
      <c r="L14" s="264"/>
    </row>
    <row r="15" spans="1:12" ht="19.5" customHeight="1">
      <c r="A15" s="100">
        <v>6</v>
      </c>
      <c r="B15" s="378" t="s">
        <v>115</v>
      </c>
      <c r="C15" s="378"/>
      <c r="D15" s="378"/>
      <c r="E15" s="101"/>
      <c r="F15" s="99">
        <v>1500</v>
      </c>
      <c r="G15" s="101">
        <f t="shared" si="0"/>
        <v>0</v>
      </c>
      <c r="H15" s="101"/>
      <c r="I15" s="264"/>
      <c r="J15" s="264"/>
      <c r="K15" s="264"/>
      <c r="L15" s="264"/>
    </row>
    <row r="16" spans="1:12" ht="30" customHeight="1">
      <c r="A16" s="100">
        <v>7</v>
      </c>
      <c r="B16" s="378" t="s">
        <v>116</v>
      </c>
      <c r="C16" s="378"/>
      <c r="D16" s="378"/>
      <c r="E16" s="101"/>
      <c r="F16" s="99">
        <v>2000</v>
      </c>
      <c r="G16" s="101">
        <f t="shared" si="0"/>
        <v>0</v>
      </c>
      <c r="H16" s="101"/>
      <c r="I16" s="264"/>
      <c r="J16" s="264"/>
      <c r="K16" s="264"/>
      <c r="L16" s="264"/>
    </row>
    <row r="17" spans="1:12" ht="19.5" customHeight="1">
      <c r="A17" s="100">
        <v>8</v>
      </c>
      <c r="B17" s="378" t="s">
        <v>20</v>
      </c>
      <c r="C17" s="378"/>
      <c r="D17" s="378"/>
      <c r="E17" s="101"/>
      <c r="F17" s="99">
        <v>4000</v>
      </c>
      <c r="G17" s="101">
        <f t="shared" si="0"/>
        <v>0</v>
      </c>
      <c r="H17" s="101"/>
      <c r="I17" s="264"/>
      <c r="J17" s="264"/>
      <c r="K17" s="264"/>
      <c r="L17" s="264"/>
    </row>
    <row r="18" spans="1:12" ht="19.5" customHeight="1">
      <c r="A18" s="100">
        <v>9</v>
      </c>
      <c r="B18" s="378" t="s">
        <v>117</v>
      </c>
      <c r="C18" s="378"/>
      <c r="D18" s="378"/>
      <c r="E18" s="101"/>
      <c r="F18" s="99">
        <v>2000</v>
      </c>
      <c r="G18" s="101">
        <f t="shared" si="0"/>
        <v>0</v>
      </c>
      <c r="H18" s="101"/>
      <c r="I18" s="264"/>
      <c r="J18" s="264"/>
      <c r="K18" s="264"/>
      <c r="L18" s="264"/>
    </row>
    <row r="19" spans="1:12" ht="19.5" customHeight="1">
      <c r="A19" s="100">
        <v>10</v>
      </c>
      <c r="B19" s="378" t="s">
        <v>118</v>
      </c>
      <c r="C19" s="378"/>
      <c r="D19" s="378"/>
      <c r="E19" s="101"/>
      <c r="F19" s="99">
        <v>7500</v>
      </c>
      <c r="G19" s="101">
        <f t="shared" si="0"/>
        <v>0</v>
      </c>
      <c r="H19" s="101"/>
      <c r="I19" s="264"/>
      <c r="J19" s="264"/>
      <c r="K19" s="264"/>
      <c r="L19" s="264"/>
    </row>
    <row r="20" spans="1:12" ht="30" customHeight="1">
      <c r="A20" s="100">
        <v>11</v>
      </c>
      <c r="B20" s="378" t="s">
        <v>119</v>
      </c>
      <c r="C20" s="378"/>
      <c r="D20" s="378"/>
      <c r="E20" s="101"/>
      <c r="F20" s="99">
        <v>2000</v>
      </c>
      <c r="G20" s="101">
        <f t="shared" si="0"/>
        <v>0</v>
      </c>
      <c r="H20" s="101"/>
      <c r="I20" s="264"/>
      <c r="J20" s="264"/>
      <c r="K20" s="264"/>
      <c r="L20" s="264"/>
    </row>
    <row r="21" spans="1:12" ht="19.5" customHeight="1">
      <c r="A21" s="100">
        <v>12</v>
      </c>
      <c r="B21" s="378" t="s">
        <v>120</v>
      </c>
      <c r="C21" s="378"/>
      <c r="D21" s="378"/>
      <c r="E21" s="101"/>
      <c r="F21" s="99">
        <v>3000</v>
      </c>
      <c r="G21" s="101">
        <f t="shared" si="0"/>
        <v>0</v>
      </c>
      <c r="H21" s="101"/>
      <c r="I21" s="264"/>
      <c r="J21" s="264"/>
      <c r="K21" s="264"/>
      <c r="L21" s="264"/>
    </row>
    <row r="22" spans="1:12" ht="19.5" customHeight="1">
      <c r="A22" s="100">
        <v>13</v>
      </c>
      <c r="B22" s="378" t="s">
        <v>121</v>
      </c>
      <c r="C22" s="378"/>
      <c r="D22" s="378"/>
      <c r="E22" s="101"/>
      <c r="F22" s="99">
        <v>5000</v>
      </c>
      <c r="G22" s="101">
        <f t="shared" si="0"/>
        <v>0</v>
      </c>
      <c r="H22" s="101"/>
      <c r="I22" s="264"/>
      <c r="J22" s="264"/>
      <c r="K22" s="264"/>
      <c r="L22" s="264"/>
    </row>
    <row r="23" spans="1:12" ht="19.5" customHeight="1">
      <c r="A23" s="100">
        <v>14</v>
      </c>
      <c r="B23" s="378" t="s">
        <v>122</v>
      </c>
      <c r="C23" s="378"/>
      <c r="D23" s="378"/>
      <c r="E23" s="101"/>
      <c r="F23" s="99">
        <v>2000</v>
      </c>
      <c r="G23" s="101">
        <f t="shared" si="0"/>
        <v>0</v>
      </c>
      <c r="H23" s="101"/>
      <c r="I23" s="264"/>
      <c r="J23" s="264"/>
      <c r="K23" s="264"/>
      <c r="L23" s="264"/>
    </row>
    <row r="24" spans="1:12" ht="19.5" customHeight="1">
      <c r="A24" s="100">
        <v>15</v>
      </c>
      <c r="B24" s="378" t="s">
        <v>123</v>
      </c>
      <c r="C24" s="378"/>
      <c r="D24" s="378"/>
      <c r="E24" s="101"/>
      <c r="F24" s="99">
        <v>6500</v>
      </c>
      <c r="G24" s="101">
        <f t="shared" si="0"/>
        <v>0</v>
      </c>
      <c r="H24" s="101"/>
      <c r="I24" s="264"/>
      <c r="J24" s="264"/>
      <c r="K24" s="264"/>
      <c r="L24" s="264"/>
    </row>
    <row r="25" spans="1:12" ht="31.5" customHeight="1">
      <c r="A25" s="100">
        <v>16</v>
      </c>
      <c r="B25" s="378" t="s">
        <v>124</v>
      </c>
      <c r="C25" s="378"/>
      <c r="D25" s="378"/>
      <c r="E25" s="101"/>
      <c r="F25" s="99">
        <v>2000</v>
      </c>
      <c r="G25" s="101">
        <f t="shared" si="0"/>
        <v>0</v>
      </c>
      <c r="H25" s="101"/>
      <c r="I25" s="264"/>
      <c r="J25" s="264"/>
      <c r="K25" s="264"/>
      <c r="L25" s="264"/>
    </row>
    <row r="26" spans="1:12" ht="19.5" customHeight="1">
      <c r="A26" s="100">
        <v>17</v>
      </c>
      <c r="B26" s="378" t="s">
        <v>125</v>
      </c>
      <c r="C26" s="378"/>
      <c r="D26" s="378"/>
      <c r="E26" s="101"/>
      <c r="F26" s="99">
        <v>2000</v>
      </c>
      <c r="G26" s="101">
        <f t="shared" si="0"/>
        <v>0</v>
      </c>
      <c r="H26" s="101"/>
      <c r="I26" s="264"/>
      <c r="J26" s="264"/>
      <c r="K26" s="264"/>
      <c r="L26" s="264"/>
    </row>
    <row r="27" spans="1:12" ht="19.5" customHeight="1">
      <c r="A27" s="100">
        <v>18</v>
      </c>
      <c r="B27" s="378" t="s">
        <v>126</v>
      </c>
      <c r="C27" s="378"/>
      <c r="D27" s="378"/>
      <c r="E27" s="101"/>
      <c r="F27" s="99">
        <v>4000</v>
      </c>
      <c r="G27" s="101">
        <f t="shared" si="0"/>
        <v>0</v>
      </c>
      <c r="H27" s="101"/>
      <c r="I27" s="264"/>
      <c r="J27" s="264"/>
      <c r="K27" s="264"/>
      <c r="L27" s="264"/>
    </row>
    <row r="28" spans="1:12" ht="19.5" customHeight="1">
      <c r="A28" s="100">
        <v>19</v>
      </c>
      <c r="B28" s="378" t="s">
        <v>127</v>
      </c>
      <c r="C28" s="378"/>
      <c r="D28" s="378"/>
      <c r="E28" s="101"/>
      <c r="F28" s="99">
        <v>6500</v>
      </c>
      <c r="G28" s="101">
        <f t="shared" si="0"/>
        <v>0</v>
      </c>
      <c r="H28" s="101"/>
      <c r="I28" s="264"/>
      <c r="J28" s="264"/>
      <c r="K28" s="264"/>
      <c r="L28" s="264"/>
    </row>
    <row r="29" spans="1:12" ht="30.75" customHeight="1">
      <c r="A29" s="100">
        <v>20</v>
      </c>
      <c r="B29" s="378" t="s">
        <v>131</v>
      </c>
      <c r="C29" s="378"/>
      <c r="D29" s="378"/>
      <c r="E29" s="101"/>
      <c r="F29" s="99">
        <v>2000</v>
      </c>
      <c r="G29" s="101">
        <f t="shared" si="0"/>
        <v>0</v>
      </c>
      <c r="H29" s="101"/>
      <c r="I29" s="264"/>
      <c r="J29" s="264"/>
      <c r="K29" s="264"/>
      <c r="L29" s="264"/>
    </row>
    <row r="30" spans="1:12" ht="30" customHeight="1">
      <c r="A30" s="100">
        <v>21</v>
      </c>
      <c r="B30" s="378" t="s">
        <v>128</v>
      </c>
      <c r="C30" s="378"/>
      <c r="D30" s="378"/>
      <c r="E30" s="101"/>
      <c r="F30" s="99">
        <v>4000</v>
      </c>
      <c r="G30" s="101">
        <f t="shared" si="0"/>
        <v>0</v>
      </c>
      <c r="H30" s="101"/>
      <c r="I30" s="264"/>
      <c r="J30" s="264"/>
      <c r="K30" s="264"/>
      <c r="L30" s="264"/>
    </row>
    <row r="31" spans="1:12" ht="19.5" customHeight="1">
      <c r="A31" s="100">
        <v>22</v>
      </c>
      <c r="B31" s="378" t="s">
        <v>129</v>
      </c>
      <c r="C31" s="378"/>
      <c r="D31" s="378"/>
      <c r="E31" s="101"/>
      <c r="F31" s="99">
        <v>1500</v>
      </c>
      <c r="G31" s="101">
        <f t="shared" si="0"/>
        <v>0</v>
      </c>
      <c r="H31" s="101"/>
      <c r="I31" s="264"/>
      <c r="J31" s="264"/>
      <c r="K31" s="264"/>
      <c r="L31" s="264"/>
    </row>
    <row r="32" spans="1:12" ht="19.5" customHeight="1">
      <c r="A32" s="100">
        <v>23</v>
      </c>
      <c r="B32" s="378" t="s">
        <v>23</v>
      </c>
      <c r="C32" s="378"/>
      <c r="D32" s="378"/>
      <c r="E32" s="101"/>
      <c r="F32" s="99">
        <v>1500</v>
      </c>
      <c r="G32" s="101">
        <f t="shared" si="0"/>
        <v>0</v>
      </c>
      <c r="H32" s="101"/>
      <c r="I32" s="264"/>
      <c r="J32" s="264"/>
      <c r="K32" s="264"/>
      <c r="L32" s="264"/>
    </row>
    <row r="33" spans="1:12" ht="19.5" customHeight="1">
      <c r="A33" s="100">
        <v>24</v>
      </c>
      <c r="B33" s="378" t="s">
        <v>130</v>
      </c>
      <c r="C33" s="378"/>
      <c r="D33" s="378"/>
      <c r="E33" s="101"/>
      <c r="F33" s="99">
        <v>2000</v>
      </c>
      <c r="G33" s="101">
        <f t="shared" si="0"/>
        <v>0</v>
      </c>
      <c r="H33" s="101"/>
      <c r="I33" s="264"/>
      <c r="J33" s="264"/>
      <c r="K33" s="264"/>
      <c r="L33" s="264"/>
    </row>
    <row r="34" spans="1:12" ht="19.5" customHeight="1">
      <c r="A34" s="100">
        <v>25</v>
      </c>
      <c r="B34" s="378" t="s">
        <v>132</v>
      </c>
      <c r="C34" s="378"/>
      <c r="D34" s="378"/>
      <c r="E34" s="101"/>
      <c r="F34" s="99">
        <v>2000</v>
      </c>
      <c r="G34" s="101">
        <f t="shared" si="0"/>
        <v>0</v>
      </c>
      <c r="H34" s="101"/>
      <c r="I34" s="264"/>
      <c r="J34" s="264"/>
      <c r="K34" s="264"/>
      <c r="L34" s="264"/>
    </row>
    <row r="35" spans="1:12" s="42" customFormat="1" ht="19.5" customHeight="1">
      <c r="A35" s="102"/>
      <c r="B35" s="380" t="s">
        <v>52</v>
      </c>
      <c r="C35" s="380"/>
      <c r="D35" s="380"/>
      <c r="E35" s="102">
        <f>SUM(E10:E34)</f>
        <v>0</v>
      </c>
      <c r="F35" s="102"/>
      <c r="G35" s="102">
        <f>SUM(G10:G34)</f>
        <v>0</v>
      </c>
      <c r="H35" s="102">
        <f>SUM(H10:H34)</f>
        <v>0</v>
      </c>
      <c r="I35" s="166"/>
      <c r="J35" s="166"/>
      <c r="K35" s="166"/>
      <c r="L35" s="166"/>
    </row>
    <row r="36" spans="1:12" ht="19.5" customHeight="1">
      <c r="A36" s="102"/>
      <c r="B36" s="379" t="s">
        <v>67</v>
      </c>
      <c r="C36" s="379"/>
      <c r="D36" s="379"/>
      <c r="E36" s="102">
        <f>E35</f>
        <v>0</v>
      </c>
      <c r="F36" s="103">
        <v>1000</v>
      </c>
      <c r="G36" s="102">
        <f>E36*F36</f>
        <v>0</v>
      </c>
      <c r="H36" s="102"/>
      <c r="I36" s="166"/>
      <c r="J36" s="166"/>
      <c r="K36" s="166"/>
      <c r="L36" s="166"/>
    </row>
    <row r="37" spans="1:12" ht="19.5" customHeight="1">
      <c r="A37" s="102"/>
      <c r="B37" s="379" t="s">
        <v>68</v>
      </c>
      <c r="C37" s="379"/>
      <c r="D37" s="379"/>
      <c r="E37" s="102">
        <f>E35</f>
        <v>0</v>
      </c>
      <c r="F37" s="102"/>
      <c r="G37" s="102">
        <f>G35+G36</f>
        <v>0</v>
      </c>
      <c r="H37" s="102"/>
      <c r="I37" s="166"/>
      <c r="J37" s="166"/>
      <c r="K37" s="166"/>
      <c r="L37" s="166"/>
    </row>
    <row r="38" spans="1:12" ht="15" customHeight="1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</row>
    <row r="39" spans="1:12" ht="15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</row>
    <row r="40" spans="1:12" ht="15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</row>
    <row r="41" spans="1:12" ht="23.25">
      <c r="A41" s="104"/>
      <c r="B41" s="104"/>
      <c r="C41" s="104"/>
      <c r="D41" s="104"/>
      <c r="E41" s="104"/>
      <c r="F41" s="104"/>
      <c r="G41" s="104"/>
      <c r="H41" s="401"/>
      <c r="I41" s="401"/>
      <c r="J41" s="401"/>
      <c r="K41" s="401"/>
      <c r="L41" s="401"/>
    </row>
  </sheetData>
  <sheetProtection password="840A" sheet="1" objects="1" scenarios="1" selectLockedCells="1"/>
  <mergeCells count="71">
    <mergeCell ref="A2:L2"/>
    <mergeCell ref="I32:L32"/>
    <mergeCell ref="H41:L41"/>
    <mergeCell ref="I33:L33"/>
    <mergeCell ref="I34:L34"/>
    <mergeCell ref="I35:L35"/>
    <mergeCell ref="I36:L36"/>
    <mergeCell ref="I37:L37"/>
    <mergeCell ref="I27:L27"/>
    <mergeCell ref="I28:L28"/>
    <mergeCell ref="I29:L29"/>
    <mergeCell ref="I30:L30"/>
    <mergeCell ref="I31:L31"/>
    <mergeCell ref="I22:L22"/>
    <mergeCell ref="I26:L26"/>
    <mergeCell ref="A3:L3"/>
    <mergeCell ref="A4:L4"/>
    <mergeCell ref="F5:L6"/>
    <mergeCell ref="F7:L7"/>
    <mergeCell ref="F8:L8"/>
    <mergeCell ref="A5:C5"/>
    <mergeCell ref="A6:C6"/>
    <mergeCell ref="A7:E7"/>
    <mergeCell ref="A8:E8"/>
    <mergeCell ref="I9:L9"/>
    <mergeCell ref="I10:L10"/>
    <mergeCell ref="I11:L11"/>
    <mergeCell ref="D5:E5"/>
    <mergeCell ref="D6:E6"/>
    <mergeCell ref="B9:D9"/>
    <mergeCell ref="B10:D10"/>
    <mergeCell ref="B11:D11"/>
    <mergeCell ref="I19:L19"/>
    <mergeCell ref="I20:L20"/>
    <mergeCell ref="I23:L23"/>
    <mergeCell ref="I24:L24"/>
    <mergeCell ref="I25:L25"/>
    <mergeCell ref="I21:L21"/>
    <mergeCell ref="I12:L12"/>
    <mergeCell ref="I13:L13"/>
    <mergeCell ref="I14:L14"/>
    <mergeCell ref="I15:L15"/>
    <mergeCell ref="I16:L16"/>
    <mergeCell ref="I17:L17"/>
    <mergeCell ref="B36:D36"/>
    <mergeCell ref="B37:D37"/>
    <mergeCell ref="B33:D33"/>
    <mergeCell ref="B34:D34"/>
    <mergeCell ref="B27:D27"/>
    <mergeCell ref="B28:D28"/>
    <mergeCell ref="B29:D29"/>
    <mergeCell ref="B30:D30"/>
    <mergeCell ref="B35:D35"/>
    <mergeCell ref="B17:D17"/>
    <mergeCell ref="B18:D18"/>
    <mergeCell ref="B19:D19"/>
    <mergeCell ref="B20:D20"/>
    <mergeCell ref="I18:L18"/>
    <mergeCell ref="B31:D31"/>
    <mergeCell ref="B32:D32"/>
    <mergeCell ref="B21:D21"/>
    <mergeCell ref="B22:D22"/>
    <mergeCell ref="B23:D23"/>
    <mergeCell ref="B24:D24"/>
    <mergeCell ref="B25:D25"/>
    <mergeCell ref="B26:D26"/>
    <mergeCell ref="B12:D12"/>
    <mergeCell ref="B13:D13"/>
    <mergeCell ref="B14:D14"/>
    <mergeCell ref="B15:D15"/>
    <mergeCell ref="B16:D16"/>
  </mergeCells>
  <printOptions horizontalCentered="1"/>
  <pageMargins left="0.2" right="0.2" top="0.75" bottom="0.75" header="0.3" footer="0.3"/>
  <pageSetup horizontalDpi="300" verticalDpi="300" orientation="portrait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2:N11"/>
  <sheetViews>
    <sheetView showZeros="0" zoomScalePageLayoutView="0" workbookViewId="0" topLeftCell="A1">
      <selection activeCell="O11" sqref="O11"/>
    </sheetView>
  </sheetViews>
  <sheetFormatPr defaultColWidth="9.140625" defaultRowHeight="15"/>
  <cols>
    <col min="1" max="1" width="12.7109375" style="0" customWidth="1"/>
    <col min="2" max="2" width="13.421875" style="0" customWidth="1"/>
    <col min="3" max="4" width="13.00390625" style="0" customWidth="1"/>
    <col min="5" max="5" width="9.7109375" style="0" customWidth="1"/>
    <col min="6" max="6" width="10.421875" style="0" customWidth="1"/>
    <col min="8" max="8" width="11.140625" style="0" customWidth="1"/>
    <col min="9" max="11" width="10.140625" style="0" customWidth="1"/>
    <col min="12" max="12" width="10.7109375" style="0" customWidth="1"/>
    <col min="13" max="13" width="11.421875" style="0" customWidth="1"/>
    <col min="14" max="14" width="13.140625" style="0" customWidth="1"/>
  </cols>
  <sheetData>
    <row r="2" spans="1:14" ht="22.5" customHeight="1">
      <c r="A2" s="365" t="str">
        <f>'ANNEXURE-I'!A3:AA3</f>
        <v>NUMBER STATEMENT - 2022-2023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</row>
    <row r="3" spans="1:14" ht="23.25" customHeight="1">
      <c r="A3" s="365" t="s">
        <v>150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</row>
    <row r="4" spans="1:14" ht="23.25" customHeight="1">
      <c r="A4" s="365" t="s">
        <v>151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</row>
    <row r="5" spans="1:14" ht="18.75" customHeight="1">
      <c r="A5" s="203" t="s">
        <v>0</v>
      </c>
      <c r="B5" s="203"/>
      <c r="C5" s="203"/>
      <c r="D5" s="223">
        <f>'ANNEXURE-V'!D5</f>
        <v>43</v>
      </c>
      <c r="E5" s="225"/>
      <c r="F5" s="405" t="str">
        <f>'ANNEXURE-V'!F5</f>
        <v>41010291 /  SCHOOL EDUCATION</v>
      </c>
      <c r="G5" s="406"/>
      <c r="H5" s="406"/>
      <c r="I5" s="406"/>
      <c r="J5" s="406"/>
      <c r="K5" s="406"/>
      <c r="L5" s="406"/>
      <c r="M5" s="406"/>
      <c r="N5" s="407"/>
    </row>
    <row r="6" spans="1:14" ht="15.75">
      <c r="A6" s="203" t="s">
        <v>1</v>
      </c>
      <c r="B6" s="203"/>
      <c r="C6" s="203"/>
      <c r="D6" s="223" t="str">
        <f>'ANNEXURE-V'!D6</f>
        <v>03</v>
      </c>
      <c r="E6" s="225"/>
      <c r="F6" s="408"/>
      <c r="G6" s="409"/>
      <c r="H6" s="409"/>
      <c r="I6" s="409"/>
      <c r="J6" s="409"/>
      <c r="K6" s="409"/>
      <c r="L6" s="409"/>
      <c r="M6" s="409"/>
      <c r="N6" s="410"/>
    </row>
    <row r="7" spans="1:14" ht="18" customHeight="1">
      <c r="A7" s="189" t="str">
        <f>'ANNEXURE-V'!A7:E7</f>
        <v>IFHRMS CODE / SUB-ORDINATE OFFICE NAME &amp; PLACE</v>
      </c>
      <c r="B7" s="190"/>
      <c r="C7" s="190"/>
      <c r="D7" s="190"/>
      <c r="E7" s="190"/>
      <c r="F7" s="190">
        <f>'ANNEXURE-I'!G6</f>
        <v>0</v>
      </c>
      <c r="G7" s="190"/>
      <c r="H7" s="190"/>
      <c r="I7" s="190"/>
      <c r="J7" s="190"/>
      <c r="K7" s="190"/>
      <c r="L7" s="190"/>
      <c r="M7" s="190"/>
      <c r="N7" s="191"/>
    </row>
    <row r="8" spans="1:14" ht="18" customHeight="1">
      <c r="A8" s="189" t="str">
        <f>'ANNEXURE-V'!A8:E8</f>
        <v>HEAD OF ACCOUNT</v>
      </c>
      <c r="B8" s="190"/>
      <c r="C8" s="190"/>
      <c r="D8" s="190"/>
      <c r="E8" s="191"/>
      <c r="F8" s="189" t="str">
        <f>'ANNEXURE-V'!F8</f>
        <v>2202-02-109 BC</v>
      </c>
      <c r="G8" s="190"/>
      <c r="H8" s="190"/>
      <c r="I8" s="190"/>
      <c r="J8" s="190"/>
      <c r="K8" s="190"/>
      <c r="L8" s="190"/>
      <c r="M8" s="190"/>
      <c r="N8" s="191"/>
    </row>
    <row r="9" spans="1:14" ht="23.25" customHeight="1">
      <c r="A9" s="147" t="s">
        <v>143</v>
      </c>
      <c r="B9" s="147"/>
      <c r="C9" s="147" t="s">
        <v>149</v>
      </c>
      <c r="D9" s="147"/>
      <c r="E9" s="147" t="s">
        <v>144</v>
      </c>
      <c r="F9" s="403" t="s">
        <v>139</v>
      </c>
      <c r="G9" s="147" t="s">
        <v>145</v>
      </c>
      <c r="H9" s="147" t="s">
        <v>146</v>
      </c>
      <c r="I9" s="147" t="s">
        <v>138</v>
      </c>
      <c r="J9" s="147"/>
      <c r="K9" s="147" t="s">
        <v>147</v>
      </c>
      <c r="L9" s="147"/>
      <c r="M9" s="402" t="s">
        <v>142</v>
      </c>
      <c r="N9" s="147" t="s">
        <v>141</v>
      </c>
    </row>
    <row r="10" spans="1:14" ht="30">
      <c r="A10" s="68" t="s">
        <v>140</v>
      </c>
      <c r="B10" s="68" t="s">
        <v>148</v>
      </c>
      <c r="C10" s="68" t="s">
        <v>140</v>
      </c>
      <c r="D10" s="68" t="s">
        <v>148</v>
      </c>
      <c r="E10" s="147"/>
      <c r="F10" s="403"/>
      <c r="G10" s="147"/>
      <c r="H10" s="147"/>
      <c r="I10" s="68" t="s">
        <v>140</v>
      </c>
      <c r="J10" s="69" t="s">
        <v>87</v>
      </c>
      <c r="K10" s="69" t="s">
        <v>140</v>
      </c>
      <c r="L10" s="69" t="s">
        <v>87</v>
      </c>
      <c r="M10" s="147"/>
      <c r="N10" s="147"/>
    </row>
    <row r="11" spans="1:14" ht="65.25" customHeight="1">
      <c r="A11" s="86">
        <f>'ANNEXURE-I'!K15</f>
        <v>0</v>
      </c>
      <c r="B11" s="86">
        <f>'ANNEXURE-II'!I47+'ANNEXURE-IIA'!I18</f>
        <v>0</v>
      </c>
      <c r="C11" s="86">
        <f>'ANNEXURE-I'!N15</f>
        <v>0</v>
      </c>
      <c r="D11" s="86">
        <f>'ANNEXURE-II'!K47+'ANNEXURE-IIA'!K18</f>
        <v>0</v>
      </c>
      <c r="E11" s="86">
        <f>'ANNEXURE-IV'!E41:G41</f>
        <v>0</v>
      </c>
      <c r="F11" s="86">
        <f>'ANNEXURE-IV'!G31+'ANNEXURE-IV'!I37</f>
        <v>0</v>
      </c>
      <c r="G11" s="86">
        <f>'ANNEXURE-III'!O30</f>
        <v>0</v>
      </c>
      <c r="H11" s="86">
        <f>'ANNEXURE-III'!R43</f>
        <v>0</v>
      </c>
      <c r="I11" s="86">
        <f>'ANNEXURE-V'!E37</f>
        <v>0</v>
      </c>
      <c r="J11" s="86">
        <f>'ANNEXURE-V'!G37</f>
        <v>0</v>
      </c>
      <c r="K11" s="86">
        <f>'ANNEXURE-IIA'!H48</f>
        <v>0</v>
      </c>
      <c r="L11" s="86">
        <f>'ANNEXURE-IIA'!J48</f>
        <v>0</v>
      </c>
      <c r="M11" s="86">
        <f>'ANNEXURE-I'!AA15</f>
        <v>0</v>
      </c>
      <c r="N11" s="86">
        <f>'ANNEXURE-I'!Z15</f>
        <v>0</v>
      </c>
    </row>
  </sheetData>
  <sheetProtection password="840A" sheet="1" objects="1" scenarios="1" selectLockedCells="1"/>
  <mergeCells count="22">
    <mergeCell ref="A8:E8"/>
    <mergeCell ref="F8:N8"/>
    <mergeCell ref="A2:N2"/>
    <mergeCell ref="A3:N3"/>
    <mergeCell ref="A4:N4"/>
    <mergeCell ref="A6:C6"/>
    <mergeCell ref="A5:C5"/>
    <mergeCell ref="F5:N6"/>
    <mergeCell ref="D5:E5"/>
    <mergeCell ref="D6:E6"/>
    <mergeCell ref="A7:E7"/>
    <mergeCell ref="F7:N7"/>
    <mergeCell ref="K9:L9"/>
    <mergeCell ref="M9:M10"/>
    <mergeCell ref="N9:N10"/>
    <mergeCell ref="F9:F10"/>
    <mergeCell ref="I9:J9"/>
    <mergeCell ref="E9:E10"/>
    <mergeCell ref="G9:G10"/>
    <mergeCell ref="A9:B9"/>
    <mergeCell ref="C9:D9"/>
    <mergeCell ref="H9:H10"/>
  </mergeCells>
  <printOptions horizontalCentered="1"/>
  <pageMargins left="0.7" right="0.7" top="0.75" bottom="0.75" header="0.3" footer="0.3"/>
  <pageSetup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WELcOME</cp:lastModifiedBy>
  <cp:lastPrinted>2019-07-01T09:19:15Z</cp:lastPrinted>
  <dcterms:created xsi:type="dcterms:W3CDTF">2018-06-11T08:57:38Z</dcterms:created>
  <dcterms:modified xsi:type="dcterms:W3CDTF">2021-08-31T10:10:38Z</dcterms:modified>
  <cp:category/>
  <cp:version/>
  <cp:contentType/>
  <cp:contentStatus/>
</cp:coreProperties>
</file>